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ate1904="1"/>
  <mc:AlternateContent xmlns:mc="http://schemas.openxmlformats.org/markup-compatibility/2006">
    <mc:Choice Requires="x15">
      <x15ac:absPath xmlns:x15ac="http://schemas.microsoft.com/office/spreadsheetml/2010/11/ac" url="C:\Documents\Steve Polin\Pottstown\"/>
    </mc:Choice>
  </mc:AlternateContent>
  <xr:revisionPtr revIDLastSave="0" documentId="13_ncr:1_{87EEE063-A1B2-497B-B979-85D0673F15BE}" xr6:coauthVersionLast="47" xr6:coauthVersionMax="47" xr10:uidLastSave="{00000000-0000-0000-0000-000000000000}"/>
  <bookViews>
    <workbookView xWindow="-120" yWindow="-120" windowWidth="29040" windowHeight="15840" xr2:uid="{00000000-000D-0000-FFFF-FFFF00000000}"/>
  </bookViews>
  <sheets>
    <sheet name="Revenue and Expenses" sheetId="1" r:id="rId1"/>
    <sheet name="Assumptions" sheetId="3" r:id="rId2"/>
    <sheet name="Tables" sheetId="5" r:id="rId3"/>
    <sheet name="RN Salary" sheetId="6" r:id="rId4"/>
    <sheet name="Maintenance" sheetId="7" r:id="rId5"/>
    <sheet name="Accountant" sheetId="9" r:id="rId6"/>
    <sheet name="Benefits" sheetId="8" r:id="rId7"/>
    <sheet name="Improvements" sheetId="12" r:id="rId8"/>
  </sheets>
  <definedNames>
    <definedName name="ECEC_Tables_2020_03.xlsx.f.1" localSheetId="6">Benefits!$C$30</definedName>
    <definedName name="ECEC_Tables_2020_03.xlsx.f.2" localSheetId="6">Benefits!$C$31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2" l="1"/>
  <c r="D28" i="5" s="1"/>
  <c r="D30" i="5" l="1"/>
  <c r="F27" i="5" l="1"/>
  <c r="N11" i="5" l="1"/>
  <c r="N9" i="5"/>
  <c r="N7" i="5"/>
  <c r="F19" i="1" l="1"/>
  <c r="G19" i="1"/>
  <c r="H19" i="1"/>
  <c r="I19" i="1"/>
  <c r="J19" i="1"/>
  <c r="K19" i="1"/>
  <c r="L19" i="1"/>
  <c r="M19" i="1"/>
  <c r="N19" i="1"/>
  <c r="E19" i="1"/>
  <c r="D19" i="1"/>
  <c r="C19" i="1"/>
  <c r="D78" i="1" l="1"/>
  <c r="E78" i="1"/>
  <c r="F78" i="1"/>
  <c r="G78" i="1"/>
  <c r="H78" i="1"/>
  <c r="I78" i="1"/>
  <c r="J78" i="1"/>
  <c r="K78" i="1"/>
  <c r="L78" i="1"/>
  <c r="M78" i="1"/>
  <c r="N78" i="1"/>
  <c r="D38" i="1"/>
  <c r="E38" i="1"/>
  <c r="F38" i="1"/>
  <c r="G38" i="1"/>
  <c r="H38" i="1"/>
  <c r="I38" i="1"/>
  <c r="J38" i="1"/>
  <c r="K38" i="1"/>
  <c r="L38" i="1"/>
  <c r="M38" i="1"/>
  <c r="N38" i="1"/>
  <c r="D15" i="1"/>
  <c r="E15" i="1"/>
  <c r="F15" i="1"/>
  <c r="G15" i="1"/>
  <c r="H15" i="1"/>
  <c r="I15" i="1"/>
  <c r="J15" i="1"/>
  <c r="K15" i="1"/>
  <c r="L15" i="1"/>
  <c r="M15" i="1"/>
  <c r="N15" i="1"/>
  <c r="D11" i="1"/>
  <c r="E11" i="1"/>
  <c r="F11" i="1"/>
  <c r="G11" i="1"/>
  <c r="H11" i="1"/>
  <c r="I11" i="1"/>
  <c r="J11" i="1"/>
  <c r="K11" i="1"/>
  <c r="L11" i="1"/>
  <c r="M11" i="1"/>
  <c r="N11" i="1"/>
  <c r="D67" i="1"/>
  <c r="E67" i="1"/>
  <c r="F67" i="1"/>
  <c r="G67" i="1"/>
  <c r="H67" i="1"/>
  <c r="I67" i="1"/>
  <c r="J67" i="1"/>
  <c r="K67" i="1"/>
  <c r="L67" i="1"/>
  <c r="M67" i="1"/>
  <c r="N67" i="1"/>
  <c r="C67" i="1"/>
  <c r="J13" i="5"/>
  <c r="H10" i="5"/>
  <c r="J10" i="5" s="1"/>
  <c r="H9" i="5"/>
  <c r="J9" i="5" s="1"/>
  <c r="H8" i="5"/>
  <c r="J8" i="5" s="1"/>
  <c r="H7" i="5"/>
  <c r="J7" i="5" s="1"/>
  <c r="H69" i="1"/>
  <c r="I69" i="1"/>
  <c r="J69" i="1"/>
  <c r="K69" i="1"/>
  <c r="L69" i="1"/>
  <c r="G69" i="1"/>
  <c r="F69" i="1"/>
  <c r="P70" i="1"/>
  <c r="Q70" i="1" s="1"/>
  <c r="E68" i="1"/>
  <c r="F68" i="1"/>
  <c r="G68" i="1"/>
  <c r="H68" i="1"/>
  <c r="I68" i="1"/>
  <c r="J68" i="1"/>
  <c r="K68" i="1"/>
  <c r="L68" i="1"/>
  <c r="M68" i="1"/>
  <c r="N68" i="1"/>
  <c r="D68" i="1"/>
  <c r="D69" i="1"/>
  <c r="E69" i="1"/>
  <c r="M69" i="1"/>
  <c r="N69" i="1"/>
  <c r="C69" i="1"/>
  <c r="J11" i="5" l="1"/>
  <c r="J12" i="5" s="1"/>
  <c r="O69" i="1"/>
  <c r="J70" i="1"/>
  <c r="K70" i="1"/>
  <c r="L70" i="1"/>
  <c r="I70" i="1"/>
  <c r="M70" i="1"/>
  <c r="N70" i="1"/>
  <c r="G70" i="1"/>
  <c r="H70" i="1"/>
  <c r="O31" i="1" l="1"/>
  <c r="O27" i="1"/>
  <c r="O23" i="1"/>
  <c r="O54" i="1"/>
  <c r="O55" i="1"/>
  <c r="O56" i="1"/>
  <c r="O57" i="1"/>
  <c r="O58" i="1"/>
  <c r="O59" i="1"/>
  <c r="O60" i="1"/>
  <c r="O61" i="1"/>
  <c r="O47" i="1"/>
  <c r="O48" i="1"/>
  <c r="O51" i="1"/>
  <c r="C52" i="1"/>
  <c r="D52" i="1"/>
  <c r="E52" i="1"/>
  <c r="F52" i="1"/>
  <c r="G52" i="1"/>
  <c r="H52" i="1"/>
  <c r="I52" i="1"/>
  <c r="J52" i="1"/>
  <c r="K52" i="1"/>
  <c r="L52" i="1"/>
  <c r="M52" i="1"/>
  <c r="N52" i="1"/>
  <c r="H10" i="3"/>
  <c r="F8" i="3"/>
  <c r="H8" i="3" s="1"/>
  <c r="F7" i="3"/>
  <c r="H7" i="3" s="1"/>
  <c r="F6" i="3"/>
  <c r="H6" i="3" s="1"/>
  <c r="F5" i="3"/>
  <c r="H5" i="3" s="1"/>
  <c r="O66" i="1"/>
  <c r="D84" i="1"/>
  <c r="E84" i="1"/>
  <c r="F84" i="1"/>
  <c r="G84" i="1"/>
  <c r="H84" i="1"/>
  <c r="I84" i="1"/>
  <c r="J84" i="1"/>
  <c r="K84" i="1"/>
  <c r="L84" i="1"/>
  <c r="M84" i="1"/>
  <c r="N84" i="1"/>
  <c r="C84" i="1"/>
  <c r="Q75" i="1"/>
  <c r="I75" i="1" s="1"/>
  <c r="Q72" i="1"/>
  <c r="H72" i="1" s="1"/>
  <c r="Q74" i="1"/>
  <c r="I74" i="1" s="1"/>
  <c r="Q73" i="1"/>
  <c r="H73" i="1" s="1"/>
  <c r="Q71" i="1"/>
  <c r="D71" i="1" s="1"/>
  <c r="B62" i="1"/>
  <c r="O53" i="1"/>
  <c r="H9" i="3" l="1"/>
  <c r="O84" i="1"/>
  <c r="O68" i="1"/>
  <c r="O67" i="1"/>
  <c r="H74" i="1"/>
  <c r="E70" i="1"/>
  <c r="C70" i="1"/>
  <c r="F70" i="1"/>
  <c r="K71" i="1"/>
  <c r="I71" i="1"/>
  <c r="F71" i="1"/>
  <c r="E71" i="1"/>
  <c r="D70" i="1"/>
  <c r="K75" i="1"/>
  <c r="H75" i="1"/>
  <c r="C71" i="1"/>
  <c r="E75" i="1"/>
  <c r="N71" i="1"/>
  <c r="G75" i="1"/>
  <c r="F75" i="1"/>
  <c r="M71" i="1"/>
  <c r="G72" i="1"/>
  <c r="L71" i="1"/>
  <c r="F72" i="1"/>
  <c r="H71" i="1"/>
  <c r="N75" i="1"/>
  <c r="G71" i="1"/>
  <c r="L75" i="1"/>
  <c r="G73" i="1"/>
  <c r="E72" i="1"/>
  <c r="F74" i="1"/>
  <c r="D72" i="1"/>
  <c r="E74" i="1"/>
  <c r="E73" i="1"/>
  <c r="C72" i="1"/>
  <c r="C78" i="1" s="1"/>
  <c r="D73" i="1"/>
  <c r="J71" i="1"/>
  <c r="N72" i="1"/>
  <c r="C73" i="1"/>
  <c r="F73" i="1"/>
  <c r="M72" i="1"/>
  <c r="N74" i="1"/>
  <c r="N73" i="1"/>
  <c r="L72" i="1"/>
  <c r="M74" i="1"/>
  <c r="M75" i="1"/>
  <c r="M73" i="1"/>
  <c r="L73" i="1"/>
  <c r="G74" i="1"/>
  <c r="K72" i="1"/>
  <c r="L74" i="1"/>
  <c r="J72" i="1"/>
  <c r="K74" i="1"/>
  <c r="K73" i="1"/>
  <c r="I72" i="1"/>
  <c r="J74" i="1"/>
  <c r="J75" i="1"/>
  <c r="J73" i="1"/>
  <c r="I73" i="1"/>
  <c r="D42" i="1"/>
  <c r="E42" i="1"/>
  <c r="F42" i="1"/>
  <c r="G42" i="1"/>
  <c r="H42" i="1"/>
  <c r="I42" i="1"/>
  <c r="J42" i="1"/>
  <c r="K42" i="1"/>
  <c r="L42" i="1"/>
  <c r="M42" i="1"/>
  <c r="N42" i="1"/>
  <c r="C42" i="1"/>
  <c r="C38" i="1"/>
  <c r="C15" i="1"/>
  <c r="C9" i="1"/>
  <c r="C11" i="1" s="1"/>
  <c r="F76" i="1" l="1"/>
  <c r="G76" i="1"/>
  <c r="N76" i="1"/>
  <c r="D76" i="1"/>
  <c r="C76" i="1"/>
  <c r="E76" i="1"/>
  <c r="J76" i="1"/>
  <c r="I76" i="1"/>
  <c r="M76" i="1"/>
  <c r="H76" i="1"/>
  <c r="K76" i="1"/>
  <c r="L76" i="1"/>
  <c r="O73" i="1"/>
  <c r="O75" i="1"/>
  <c r="O74" i="1"/>
  <c r="O71" i="1"/>
  <c r="O70" i="1"/>
  <c r="O72" i="1"/>
  <c r="O19" i="1"/>
  <c r="O42" i="1" s="1"/>
  <c r="O38" i="1"/>
  <c r="O15" i="1"/>
  <c r="H79" i="1" l="1"/>
  <c r="I79" i="1"/>
  <c r="J79" i="1"/>
  <c r="E79" i="1"/>
  <c r="D79" i="1"/>
  <c r="O76" i="1"/>
  <c r="M79" i="1"/>
  <c r="C79" i="1"/>
  <c r="F79" i="1"/>
  <c r="L79" i="1"/>
  <c r="N79" i="1"/>
  <c r="K79" i="1"/>
  <c r="G79" i="1"/>
  <c r="C87" i="1"/>
  <c r="D9" i="1"/>
  <c r="E9" i="1"/>
  <c r="F9" i="1"/>
  <c r="G9" i="1"/>
  <c r="H9" i="1"/>
  <c r="I9" i="1"/>
  <c r="J9" i="1"/>
  <c r="K9" i="1"/>
  <c r="L9" i="1"/>
  <c r="M9" i="1"/>
  <c r="N9" i="1"/>
  <c r="O79" i="1" l="1"/>
  <c r="N10" i="5" s="1"/>
  <c r="N12" i="5" s="1"/>
  <c r="O78" i="1"/>
  <c r="O83" i="1"/>
  <c r="O82" i="1"/>
  <c r="N50" i="1"/>
  <c r="N49" i="1" s="1"/>
  <c r="M50" i="1"/>
  <c r="M49" i="1" s="1"/>
  <c r="L50" i="1"/>
  <c r="L49" i="1" s="1"/>
  <c r="K50" i="1"/>
  <c r="K49" i="1" s="1"/>
  <c r="J50" i="1"/>
  <c r="J49" i="1" s="1"/>
  <c r="I50" i="1"/>
  <c r="I49" i="1" s="1"/>
  <c r="H50" i="1"/>
  <c r="H49" i="1" s="1"/>
  <c r="H62" i="1" s="1"/>
  <c r="G50" i="1"/>
  <c r="G49" i="1" s="1"/>
  <c r="G62" i="1" s="1"/>
  <c r="F50" i="1"/>
  <c r="F49" i="1" s="1"/>
  <c r="F62" i="1" s="1"/>
  <c r="E50" i="1"/>
  <c r="E49" i="1" s="1"/>
  <c r="E62" i="1" s="1"/>
  <c r="D50" i="1"/>
  <c r="D49" i="1" s="1"/>
  <c r="C50" i="1"/>
  <c r="M62" i="1" l="1"/>
  <c r="D62" i="1"/>
  <c r="I62" i="1"/>
  <c r="J62" i="1"/>
  <c r="K62" i="1"/>
  <c r="K88" i="1" s="1"/>
  <c r="L62" i="1"/>
  <c r="O50" i="1"/>
  <c r="C49" i="1"/>
  <c r="G87" i="1"/>
  <c r="E88" i="1"/>
  <c r="H88" i="1"/>
  <c r="F88" i="1"/>
  <c r="O11" i="1"/>
  <c r="J88" i="1" l="1"/>
  <c r="M88" i="1"/>
  <c r="L88" i="1"/>
  <c r="I88" i="1"/>
  <c r="D88" i="1"/>
  <c r="O49" i="1"/>
  <c r="C62" i="1"/>
  <c r="C88" i="1" s="1"/>
  <c r="G88" i="1"/>
  <c r="G89" i="1" s="1"/>
  <c r="M87" i="1"/>
  <c r="J87" i="1"/>
  <c r="E87" i="1"/>
  <c r="E89" i="1" s="1"/>
  <c r="D87" i="1"/>
  <c r="I87" i="1"/>
  <c r="N87" i="1"/>
  <c r="K87" i="1"/>
  <c r="K89" i="1" s="1"/>
  <c r="F87" i="1"/>
  <c r="F89" i="1" s="1"/>
  <c r="H87" i="1"/>
  <c r="H89" i="1" s="1"/>
  <c r="L87" i="1"/>
  <c r="O34" i="1"/>
  <c r="J89" i="1" l="1"/>
  <c r="M89" i="1"/>
  <c r="L89" i="1"/>
  <c r="I89" i="1"/>
  <c r="D89" i="1"/>
  <c r="C89" i="1"/>
  <c r="O87" i="1"/>
  <c r="N62" i="1" l="1"/>
  <c r="N88" i="1" s="1"/>
  <c r="O46" i="1"/>
  <c r="O62" i="1" s="1"/>
  <c r="N89" i="1" l="1"/>
  <c r="O89" i="1" s="1"/>
  <c r="O88" i="1"/>
  <c r="F18" i="5" l="1"/>
  <c r="F20" i="5" s="1"/>
  <c r="N14" i="5"/>
  <c r="D26" i="5" s="1"/>
  <c r="F26" i="5"/>
  <c r="F28" i="5" s="1"/>
  <c r="D2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Family</author>
  </authors>
  <commentList>
    <comment ref="L51" authorId="0" shapeId="0" xr:uid="{00000000-0006-0000-0000-000004000000}">
      <text>
        <r>
          <rPr>
            <sz val="11"/>
            <color indexed="8"/>
            <rFont val="Helvetica"/>
          </rPr>
          <t>Family:
Corporate Tax Returns</t>
        </r>
      </text>
    </comment>
  </commentList>
</comments>
</file>

<file path=xl/sharedStrings.xml><?xml version="1.0" encoding="utf-8"?>
<sst xmlns="http://schemas.openxmlformats.org/spreadsheetml/2006/main" count="312" uniqueCount="237">
  <si>
    <t>TOTAL OF MONTHLY $</t>
  </si>
  <si>
    <t>Number of Clients</t>
  </si>
  <si>
    <t>Average Rate</t>
  </si>
  <si>
    <t>SSI Revenue</t>
  </si>
  <si>
    <t>SSI Amount</t>
  </si>
  <si>
    <t>Total SSI Revenue</t>
  </si>
  <si>
    <t xml:space="preserve">State Amount </t>
  </si>
  <si>
    <t>Total State Amount</t>
  </si>
  <si>
    <t>Transportation</t>
  </si>
  <si>
    <t>Total Revenues</t>
  </si>
  <si>
    <t>Insurance</t>
  </si>
  <si>
    <t>Business Office Supplies, Printing &amp; Postage</t>
  </si>
  <si>
    <t>Automobile Expense</t>
  </si>
  <si>
    <t>Business Miles/month</t>
  </si>
  <si>
    <t>Accountant</t>
  </si>
  <si>
    <t>Bookkeeper/Payroll Service</t>
  </si>
  <si>
    <t>Marketing &amp; Promotion</t>
  </si>
  <si>
    <t>Heat</t>
  </si>
  <si>
    <t>Electric</t>
  </si>
  <si>
    <t>Sewer</t>
  </si>
  <si>
    <t>Trash</t>
  </si>
  <si>
    <t>Telephone/Internet</t>
  </si>
  <si>
    <t>Maintenance (Building, Equipment, Fixtures &amp; Furniture)</t>
  </si>
  <si>
    <t>Loan Interest (8%)</t>
  </si>
  <si>
    <t>Loan Principal</t>
  </si>
  <si>
    <t>Days in Month</t>
  </si>
  <si>
    <t>Number of Billable Days</t>
  </si>
  <si>
    <t>Payments from Clients</t>
  </si>
  <si>
    <t xml:space="preserve">Rate per Trip </t>
  </si>
  <si>
    <t xml:space="preserve">Number of Trips </t>
  </si>
  <si>
    <t xml:space="preserve">Total Transportation Revenue </t>
  </si>
  <si>
    <t>Revenue</t>
  </si>
  <si>
    <t>Staffing</t>
  </si>
  <si>
    <t>Annual Salary</t>
  </si>
  <si>
    <t>Residential Assumptions Log</t>
  </si>
  <si>
    <t xml:space="preserve"> Mean Hourly </t>
  </si>
  <si>
    <t>CEO (Owner defers salary first year)</t>
  </si>
  <si>
    <t>https://www.bls.gov/regions/southwest/news-release/employercostsforemployeecompensation_regions.htm</t>
  </si>
  <si>
    <t xml:space="preserve">BLS Fringe benefit percentage </t>
  </si>
  <si>
    <t xml:space="preserve">Total Staff Costs </t>
  </si>
  <si>
    <t>Operating Supplies e.g. food, laundry</t>
  </si>
  <si>
    <t>Mortgage Costs</t>
  </si>
  <si>
    <t>Total Mortgage Costs</t>
  </si>
  <si>
    <t xml:space="preserve">Expenses </t>
  </si>
  <si>
    <t xml:space="preserve">Person Number </t>
  </si>
  <si>
    <t>Occupancy %</t>
  </si>
  <si>
    <t xml:space="preserve">Billing Days </t>
  </si>
  <si>
    <t>Rate per Day</t>
  </si>
  <si>
    <t>Yearly Amount</t>
  </si>
  <si>
    <t xml:space="preserve">Total </t>
  </si>
  <si>
    <t xml:space="preserve">Average yearly amount </t>
  </si>
  <si>
    <t>Average rate per day</t>
  </si>
  <si>
    <t>Reasonability Review</t>
  </si>
  <si>
    <t xml:space="preserve">Average of rate per day assumption for Wisna shows $133,360 as average of the four rates </t>
  </si>
  <si>
    <t>Occupancy rate is assumed to be 97%</t>
  </si>
  <si>
    <t>PA ODP Residential Assumptions Log used 97%.</t>
  </si>
  <si>
    <t xml:space="preserve">See </t>
  </si>
  <si>
    <t>https://www.dhs.pa.gov/providers/Providers/Pages/ODP-Rates.aspx</t>
  </si>
  <si>
    <t xml:space="preserve">Ohio ICF capacity data shows 99% occupancy rate. </t>
  </si>
  <si>
    <t>https://dodd.ohio.gov/wps/portal/gov/dodd/providers</t>
  </si>
  <si>
    <t xml:space="preserve">See Note 1 </t>
  </si>
  <si>
    <t>As shown in form DP 1059, proposed facility is licensed as Provider Type 52 with service specialty 521.</t>
  </si>
  <si>
    <t>See Note 2</t>
  </si>
  <si>
    <t>As shown in state form Attachment #1 Approved Program Capacity, program capacity is listed in state documents as 4 persons.</t>
  </si>
  <si>
    <t xml:space="preserve">Form DP 1059 has "No" checked in column asking about enhanced level. Assumption is that program is not eligible for enhanced communication rate. </t>
  </si>
  <si>
    <t>Rates are taken from PA ODP "Fee Schedule Table: Residential Habilitation and Life Sharing Effective January 1, 2018 to Present"</t>
  </si>
  <si>
    <t xml:space="preserve">Putting half the clients in Need Group 2 and half in Need Group 4 is more realistic than putting all in Need group 3. </t>
  </si>
  <si>
    <t xml:space="preserve">Note 1 </t>
  </si>
  <si>
    <t xml:space="preserve">Individual Support Plan (ISP) Manual for Individuals Receiving Targeted Support Management, Base Funded Services, Consolidated or P/FDS Waiver Services or Who Reside in an ICF/ID </t>
  </si>
  <si>
    <t>p. 151</t>
  </si>
  <si>
    <t xml:space="preserve">Approved program capacity is established by ODP for each licensed Chapter 6400 service location based on the maximum number of individuals </t>
  </si>
  <si>
    <t xml:space="preserve"> who, on any given day, may be authorized to receive services at that service location. </t>
  </si>
  <si>
    <t xml:space="preserve">There may be situations in which a site's licensed capacity is greater than the approved program capacity. </t>
  </si>
  <si>
    <t xml:space="preserve"> In these situations, the site may only provide services up to the approved program capacity.</t>
  </si>
  <si>
    <t>This issue arises with Wisna because its Certificate of Compliances shows a program capacity of not more than 5.</t>
  </si>
  <si>
    <t xml:space="preserve">Note 2 </t>
  </si>
  <si>
    <t xml:space="preserve">ODP rates found at </t>
  </si>
  <si>
    <t xml:space="preserve"> Operating Expenses</t>
  </si>
  <si>
    <t>Other Revenue</t>
  </si>
  <si>
    <t>Website Development &amp; Maintenance</t>
  </si>
  <si>
    <t>Total Operating Expenses</t>
  </si>
  <si>
    <t>Property Taxes</t>
  </si>
  <si>
    <t xml:space="preserve">Month 1 </t>
  </si>
  <si>
    <t>Month 2</t>
  </si>
  <si>
    <t>Month 3</t>
  </si>
  <si>
    <t>Month 4</t>
  </si>
  <si>
    <t>Month 5</t>
  </si>
  <si>
    <t>Month 6</t>
  </si>
  <si>
    <t>Month 7</t>
  </si>
  <si>
    <t>Month 8</t>
  </si>
  <si>
    <t>Month 9</t>
  </si>
  <si>
    <t>Month 10</t>
  </si>
  <si>
    <t>Month 11</t>
  </si>
  <si>
    <t>Month 12</t>
  </si>
  <si>
    <t xml:space="preserve">For the purposes of this analysis we are putting two residents in Need Group 2 and two residents in Need Group 4. </t>
  </si>
  <si>
    <t>Year One  in cost neutrality exhibit of 1915(c) Consolidated Waiver shows average person on this waiver had HCBS costs of $132,328.</t>
  </si>
  <si>
    <t>see page 491</t>
  </si>
  <si>
    <t xml:space="preserve">Grants and Donations </t>
  </si>
  <si>
    <t>Expected in Year Two</t>
  </si>
  <si>
    <t>Total Grants and Donations</t>
  </si>
  <si>
    <t>Total supplemental public funds</t>
  </si>
  <si>
    <t>501(c)(3) Funding</t>
  </si>
  <si>
    <t>Total 501(c)(3) Funding</t>
  </si>
  <si>
    <t>Twelve Month Period</t>
  </si>
  <si>
    <t>Expected in year three</t>
  </si>
  <si>
    <t>For best functioning of the home, diversity of need groups is more optimal</t>
  </si>
  <si>
    <t>Thus average of $133.360  in this analysis  is reasonable to use.</t>
  </si>
  <si>
    <t>Difference between Revenue and Expenses</t>
  </si>
  <si>
    <t>According to 2020 UCP report in 2016 there were 7,812 persons in PA on residential waiting lists</t>
  </si>
  <si>
    <t>https://www.bls.gov/oes/current/oes_pa.htm#29-0000</t>
  </si>
  <si>
    <t>Days in Year</t>
  </si>
  <si>
    <t>Supplemental County and other public funds</t>
  </si>
  <si>
    <t>https://www.bls.gov/oes/current/oes132011.htm</t>
  </si>
  <si>
    <t>Maintenance Person (1/4 time)</t>
  </si>
  <si>
    <t>Accounting Service (variable)</t>
  </si>
  <si>
    <t>Direct Care Counselor (Full Time)</t>
  </si>
  <si>
    <t>Program Specialist (Full Time)</t>
  </si>
  <si>
    <t>Total Personnel Cost</t>
  </si>
  <si>
    <t>Registered Nurse (1/4 time)</t>
  </si>
  <si>
    <t>Fringe Benefit Costs for full-time employees</t>
  </si>
  <si>
    <t>Compensation Sources</t>
  </si>
  <si>
    <t>First year damages</t>
  </si>
  <si>
    <t>Second year damages</t>
  </si>
  <si>
    <t>According to RISP 2017 report waiting list for waivers was 8499</t>
  </si>
  <si>
    <t>https://www.pottstown.org/DocumentCenter/View/240/Economic-Development-Strategic-Plan?bidId=</t>
  </si>
  <si>
    <t xml:space="preserve">Supplemental Habilitation </t>
  </si>
  <si>
    <t xml:space="preserve">State Ineligible Supplement </t>
  </si>
  <si>
    <t>Medicaid Habilitation Revenues</t>
  </si>
  <si>
    <t>Total Medicaid Habilitation Revenue</t>
  </si>
  <si>
    <t xml:space="preserve">Gross Revenue </t>
  </si>
  <si>
    <t xml:space="preserve">Personnel costs </t>
  </si>
  <si>
    <t xml:space="preserve">Mortgage costs </t>
  </si>
  <si>
    <t xml:space="preserve">Operating expenses </t>
  </si>
  <si>
    <t>Amount</t>
  </si>
  <si>
    <t>Item</t>
  </si>
  <si>
    <t>Summary of Damages</t>
  </si>
  <si>
    <t xml:space="preserve">Hearing Expenses </t>
  </si>
  <si>
    <t xml:space="preserve">Summary </t>
  </si>
  <si>
    <t>First Year Net Loss</t>
  </si>
  <si>
    <t>The Consumer Price Index for All Urban Consumers (CPI-U)</t>
  </si>
  <si>
    <t xml:space="preserve">Discounted cash flow </t>
  </si>
  <si>
    <t>original cash flow</t>
  </si>
  <si>
    <t>discount rate</t>
  </si>
  <si>
    <t>discounted cash flow</t>
  </si>
  <si>
    <t>https://www.bls.gov/opub/ted/2020/consumer-prices-increase-1-point-0-percent-in-the-12-months-ending-july-2020.htm</t>
  </si>
  <si>
    <t>The Consumer Price Index for All Urban Consumers (CPI-U) increased 1.0 percent from July 2019 to July 2020.</t>
  </si>
  <si>
    <t>Additional Six Months Loss  (discounted)</t>
  </si>
  <si>
    <t xml:space="preserve">Cost Total </t>
  </si>
  <si>
    <t xml:space="preserve">Net Lost Revenue/Damages </t>
  </si>
  <si>
    <t>Northeast</t>
  </si>
  <si>
    <t>New England</t>
  </si>
  <si>
    <t>Middle Atlantic</t>
  </si>
  <si>
    <t>South</t>
  </si>
  <si>
    <t>South Atlantic</t>
  </si>
  <si>
    <t>East South Central</t>
  </si>
  <si>
    <t>West South Central</t>
  </si>
  <si>
    <t>Midwest</t>
  </si>
  <si>
    <t>East North Central</t>
  </si>
  <si>
    <t>West North Central</t>
  </si>
  <si>
    <t>West</t>
  </si>
  <si>
    <t>Mountain</t>
  </si>
  <si>
    <t>Pacific</t>
  </si>
  <si>
    <t>Footnotes:</t>
  </si>
  <si>
    <t>(1) The census divisions are defined as follows: New England: Connecticut, Maine, Massachusetts, New Hampshire, Rhode Island, and Vermont; Middle Atlantic: New Jersey, New York, and Pennsylvania; South Atlantic: Delaware, District of Columbia, Florida, Georgia, Maryland, North Carolina, South Carolina, Virginia, and West Virginia; East South Central: Alabama, Kentucky, Mississippi, and Tennessee; West South Central: Arkansas, Louisiana, Oklahoma, and Texas; East North Central: Illinois, Indiana, Michigan, Ohio, and Wisconsin; West North Central: Iowa, Kansas, Minnesota, Missouri, Nebraska, North Dakota, and South Dakota; Mountain: Arizona, Colorado, Idaho, Montana, Nevada, New Mexico, Utah, and Wyoming; and Pacific: Alaska, California, Hawaii, Oregon, and Washington.</t>
  </si>
  <si>
    <t>(2) Includes costs for wages and salaries and benefits.</t>
  </si>
  <si>
    <r>
      <t>Table 1. Employer Costs for Employee Compensation for private industry workers by census region and division</t>
    </r>
    <r>
      <rPr>
        <sz val="10"/>
        <color rgb="FF660000"/>
        <rFont val="Helvetica"/>
      </rPr>
      <t>[March 2020]</t>
    </r>
  </si>
  <si>
    <t>Area (1)</t>
  </si>
  <si>
    <t>Total</t>
  </si>
  <si>
    <t>compensation (2)</t>
  </si>
  <si>
    <t>Wages and salaries</t>
  </si>
  <si>
    <t>Total benefits</t>
  </si>
  <si>
    <t>Paid leave</t>
  </si>
  <si>
    <t>Supplemental pay</t>
  </si>
  <si>
    <t>Retirement and savings</t>
  </si>
  <si>
    <t>Legally required benefits</t>
  </si>
  <si>
    <t>Cost ($)</t>
  </si>
  <si>
    <t>Percent</t>
  </si>
  <si>
    <t>Occupational Employment and Wages, May 2019</t>
  </si>
  <si>
    <t>National estimates for this occupation</t>
  </si>
  <si>
    <t>Industry profile for this occupation</t>
  </si>
  <si>
    <t>Geographic profile for this occupation</t>
  </si>
  <si>
    <t>National estimates for this occupation: Top</t>
  </si>
  <si>
    <t>Employment estimate and mean wage estimates for this occupation:</t>
  </si>
  <si>
    <t>Employment (1)</t>
  </si>
  <si>
    <t>Employment</t>
  </si>
  <si>
    <t>RSE (3)</t>
  </si>
  <si>
    <t>Mean hourly</t>
  </si>
  <si>
    <t>wage</t>
  </si>
  <si>
    <t>Mean annual</t>
  </si>
  <si>
    <t>wage (2)</t>
  </si>
  <si>
    <t>Wage RSE (3)</t>
  </si>
  <si>
    <t>Percentile wage estimates for this occupation:</t>
  </si>
  <si>
    <t>Percentile</t>
  </si>
  <si>
    <t>(Median)</t>
  </si>
  <si>
    <t>Hourly Wage</t>
  </si>
  <si>
    <t>Annual Wage (2)</t>
  </si>
  <si>
    <t>29-1127</t>
  </si>
  <si>
    <t>Speech-Language Pathologists</t>
  </si>
  <si>
    <t>detail</t>
  </si>
  <si>
    <t>29-1128</t>
  </si>
  <si>
    <t>Exercise Physiologists</t>
  </si>
  <si>
    <t>29-1129</t>
  </si>
  <si>
    <t>Therapists, All Other</t>
  </si>
  <si>
    <t>29-1131</t>
  </si>
  <si>
    <t>Veterinarians</t>
  </si>
  <si>
    <t>29-1141</t>
  </si>
  <si>
    <t>Registered Nurses</t>
  </si>
  <si>
    <t>29-1151</t>
  </si>
  <si>
    <t>Nurse Anesthetists</t>
  </si>
  <si>
    <t>29-1161</t>
  </si>
  <si>
    <t>Nurse Midwives</t>
  </si>
  <si>
    <t>29-1171</t>
  </si>
  <si>
    <t>Nurse Practitioners</t>
  </si>
  <si>
    <t>Excerpt from PA page</t>
  </si>
  <si>
    <t>49-9063</t>
  </si>
  <si>
    <t>Musical Instrument Repairers and Tuners</t>
  </si>
  <si>
    <t>49-9069</t>
  </si>
  <si>
    <t>Precision Instrument and Equipment Repairers, All Other</t>
  </si>
  <si>
    <t>49-9071</t>
  </si>
  <si>
    <t>Maintenance and Repair Workers, General</t>
  </si>
  <si>
    <t>49-9081</t>
  </si>
  <si>
    <t>Wind Turbine Service Technicians</t>
  </si>
  <si>
    <t>49-9091</t>
  </si>
  <si>
    <t>Coin, Vending, and Amusement Machine Servicers and Repairers</t>
  </si>
  <si>
    <t>https://www.bls.gov/oes/current/oes_pa.htm#49-0000</t>
  </si>
  <si>
    <t>13-2011 Accountants and Auditors</t>
  </si>
  <si>
    <t>Examine, analyze, and interpret accounting records to prepare financial statements, give advice, or audit and evaluate statements prepared by others. Install or advise on systems of recording costs or other financial and budgetary data. Excludes “Tax Examiners and Collectors, and Revenue Agents” (13-2081).</t>
  </si>
  <si>
    <t>National data since accountant may not be located in PA</t>
  </si>
  <si>
    <t>Improvements</t>
  </si>
  <si>
    <t>Two loans from family</t>
  </si>
  <si>
    <t>Loan from friend</t>
  </si>
  <si>
    <t>Total Improvements</t>
  </si>
  <si>
    <t>Home equity loan  5/21/2018 at 4.75% interest payoff 9/1/2020</t>
  </si>
  <si>
    <t>Interest on Home Equity Loan</t>
  </si>
  <si>
    <t>Funds used for improvements and pre-operating costs</t>
  </si>
  <si>
    <t>Documentation of home equity loan and interest removed  to protect confidentiality .</t>
  </si>
  <si>
    <t>Assumptions and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</si>
</sst>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164" formatCode="&quot;$&quot;#,##0.00"/>
    <numFmt numFmtId="165" formatCode="&quot;$&quot;#,##0&quot; &quot;;\(&quot;$&quot;#,##0\)"/>
    <numFmt numFmtId="166" formatCode="&quot; &quot;&quot;$&quot;* #,##0.00&quot; &quot;;&quot; &quot;&quot;$&quot;* \(#,##0.00\);&quot; &quot;&quot;$&quot;* &quot;-&quot;??&quot; &quot;"/>
    <numFmt numFmtId="167" formatCode="0.0%"/>
    <numFmt numFmtId="168" formatCode="&quot;$&quot;#,##0.00&quot; &quot;;\(&quot;$&quot;#,##0.00\)"/>
    <numFmt numFmtId="169" formatCode="&quot;$&quot;#,##0"/>
    <numFmt numFmtId="170" formatCode="&quot;$&quot;#,##0.0000"/>
  </numFmts>
  <fonts count="37" x14ac:knownFonts="1">
    <font>
      <sz val="10"/>
      <color indexed="8"/>
      <name val="Helvetica"/>
    </font>
    <font>
      <sz val="11"/>
      <color indexed="8"/>
      <name val="Calibri"/>
      <family val="2"/>
    </font>
    <font>
      <sz val="14"/>
      <color indexed="8"/>
      <name val="Calibri"/>
      <family val="2"/>
    </font>
    <font>
      <b/>
      <sz val="11"/>
      <color indexed="8"/>
      <name val="Calibri"/>
      <family val="2"/>
    </font>
    <font>
      <sz val="11"/>
      <color indexed="12"/>
      <name val="Calibri"/>
      <family val="2"/>
    </font>
    <font>
      <b/>
      <sz val="11"/>
      <color indexed="12"/>
      <name val="Calibri"/>
      <family val="2"/>
    </font>
    <font>
      <sz val="11"/>
      <color indexed="15"/>
      <name val="Calibri"/>
      <family val="2"/>
    </font>
    <font>
      <sz val="11"/>
      <color indexed="8"/>
      <name val="Helvetica"/>
    </font>
    <font>
      <b/>
      <u/>
      <sz val="11"/>
      <color indexed="8"/>
      <name val="Calibri"/>
      <family val="2"/>
    </font>
    <font>
      <b/>
      <sz val="11"/>
      <color indexed="8"/>
      <name val="Calibri"/>
      <family val="2"/>
    </font>
    <font>
      <sz val="11"/>
      <color indexed="8"/>
      <name val="Calibri"/>
      <family val="2"/>
    </font>
    <font>
      <sz val="11"/>
      <name val="Calibri"/>
      <family val="2"/>
    </font>
    <font>
      <b/>
      <sz val="11"/>
      <name val="Calibri"/>
      <family val="2"/>
    </font>
    <font>
      <sz val="10"/>
      <color indexed="8"/>
      <name val="Helvetica"/>
    </font>
    <font>
      <b/>
      <sz val="11"/>
      <color rgb="FF000000"/>
      <name val="Calibri"/>
      <family val="2"/>
    </font>
    <font>
      <u/>
      <sz val="10"/>
      <color theme="10"/>
      <name val="Helvetica"/>
    </font>
    <font>
      <sz val="10"/>
      <color indexed="8"/>
      <name val="Arial"/>
      <family val="2"/>
    </font>
    <font>
      <sz val="11"/>
      <color rgb="FF000000"/>
      <name val="Calibri"/>
      <family val="2"/>
    </font>
    <font>
      <sz val="11"/>
      <color theme="1"/>
      <name val="Calibri"/>
      <family val="2"/>
    </font>
    <font>
      <b/>
      <sz val="11"/>
      <color theme="1"/>
      <name val="Calibri"/>
      <family val="2"/>
    </font>
    <font>
      <u/>
      <sz val="11"/>
      <color theme="10"/>
      <name val="Calibri"/>
      <family val="2"/>
    </font>
    <font>
      <sz val="8"/>
      <name val="Helvetica"/>
    </font>
    <font>
      <sz val="12"/>
      <color indexed="8"/>
      <name val="Arial"/>
      <family val="2"/>
    </font>
    <font>
      <b/>
      <sz val="10"/>
      <color indexed="8"/>
      <name val="Helvetica"/>
    </font>
    <font>
      <sz val="12"/>
      <color indexed="8"/>
      <name val="Times New Roman"/>
      <family val="1"/>
    </font>
    <font>
      <b/>
      <sz val="12"/>
      <color indexed="8"/>
      <name val="Times New Roman"/>
      <family val="1"/>
    </font>
    <font>
      <sz val="11"/>
      <color rgb="FF666666"/>
      <name val="Calibri"/>
      <family val="2"/>
    </font>
    <font>
      <sz val="9"/>
      <color rgb="FF333333"/>
      <name val="Arial"/>
      <family val="2"/>
    </font>
    <font>
      <b/>
      <sz val="10"/>
      <color rgb="FF660000"/>
      <name val="Helvetica"/>
    </font>
    <font>
      <sz val="10"/>
      <color rgb="FF660000"/>
      <name val="Helvetica"/>
    </font>
    <font>
      <b/>
      <sz val="9"/>
      <color rgb="FF000000"/>
      <name val="Arial"/>
      <family val="2"/>
    </font>
    <font>
      <b/>
      <sz val="9"/>
      <color rgb="FF333333"/>
      <name val="Arial"/>
      <family val="2"/>
    </font>
    <font>
      <sz val="9"/>
      <color rgb="FF000000"/>
      <name val="Arial"/>
      <family val="2"/>
    </font>
    <font>
      <sz val="21"/>
      <color rgb="FF183061"/>
      <name val="Tahoma"/>
      <family val="2"/>
    </font>
    <font>
      <sz val="19"/>
      <color rgb="FF000000"/>
      <name val="Arial"/>
      <family val="2"/>
    </font>
    <font>
      <sz val="12"/>
      <color rgb="FF333333"/>
      <name val="Tahoma"/>
      <family val="2"/>
    </font>
    <font>
      <b/>
      <sz val="10"/>
      <color indexed="8"/>
      <name val="Arial"/>
      <family val="2"/>
    </font>
  </fonts>
  <fills count="14">
    <fill>
      <patternFill patternType="none"/>
    </fill>
    <fill>
      <patternFill patternType="gray125"/>
    </fill>
    <fill>
      <patternFill patternType="solid">
        <fgColor indexed="9"/>
        <bgColor auto="1"/>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FF"/>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DDDDDD"/>
        <bgColor indexed="64"/>
      </patternFill>
    </fill>
    <fill>
      <patternFill patternType="solid">
        <fgColor rgb="FFEEEEEE"/>
        <bgColor indexed="64"/>
      </patternFill>
    </fill>
    <fill>
      <patternFill patternType="solid">
        <fgColor rgb="FFDBEAFF"/>
        <bgColor indexed="64"/>
      </patternFill>
    </fill>
    <fill>
      <patternFill patternType="solid">
        <fgColor rgb="FFEEF4FF"/>
        <bgColor indexed="64"/>
      </patternFill>
    </fill>
    <fill>
      <patternFill patternType="solid">
        <fgColor rgb="FFFFFF00"/>
        <bgColor indexed="64"/>
      </patternFill>
    </fill>
    <fill>
      <patternFill patternType="solid">
        <fgColor rgb="FFF6F6EF"/>
        <bgColor indexed="64"/>
      </patternFill>
    </fill>
  </fills>
  <borders count="102">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right/>
      <top/>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style="thin">
        <color indexed="8"/>
      </left>
      <right/>
      <top/>
      <bottom/>
      <diagonal/>
    </border>
    <border>
      <left/>
      <right style="thin">
        <color indexed="10"/>
      </right>
      <top/>
      <bottom style="thin">
        <color indexed="10"/>
      </bottom>
      <diagonal/>
    </border>
    <border>
      <left style="thin">
        <color indexed="8"/>
      </left>
      <right style="thin">
        <color indexed="10"/>
      </right>
      <top/>
      <bottom style="thin">
        <color indexed="10"/>
      </bottom>
      <diagonal/>
    </border>
    <border>
      <left style="thin">
        <color indexed="8"/>
      </left>
      <right style="thin">
        <color indexed="10"/>
      </right>
      <top style="thin">
        <color indexed="10"/>
      </top>
      <bottom/>
      <diagonal/>
    </border>
    <border>
      <left/>
      <right style="thin">
        <color indexed="10"/>
      </right>
      <top style="thin">
        <color indexed="10"/>
      </top>
      <bottom/>
      <diagonal/>
    </border>
    <border>
      <left style="thin">
        <color indexed="8"/>
      </left>
      <right style="thin">
        <color indexed="8"/>
      </right>
      <top/>
      <bottom/>
      <diagonal/>
    </border>
    <border>
      <left style="thin">
        <color indexed="10"/>
      </left>
      <right style="thin">
        <color indexed="8"/>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thin">
        <color indexed="10"/>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top/>
      <bottom/>
      <diagonal/>
    </border>
    <border>
      <left style="medium">
        <color indexed="64"/>
      </left>
      <right style="thin">
        <color indexed="8"/>
      </right>
      <top style="thin">
        <color indexed="8"/>
      </top>
      <bottom/>
      <diagonal/>
    </border>
    <border>
      <left style="medium">
        <color indexed="64"/>
      </left>
      <right style="thin">
        <color indexed="64"/>
      </right>
      <top style="thin">
        <color indexed="64"/>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right/>
      <top style="thin">
        <color indexed="8"/>
      </top>
      <bottom/>
      <diagonal/>
    </border>
    <border>
      <left/>
      <right/>
      <top/>
      <bottom style="thin">
        <color indexed="8"/>
      </bottom>
      <diagonal/>
    </border>
    <border>
      <left style="thin">
        <color indexed="64"/>
      </left>
      <right style="thin">
        <color indexed="64"/>
      </right>
      <top style="thin">
        <color indexed="64"/>
      </top>
      <bottom/>
      <diagonal/>
    </border>
    <border>
      <left style="thin">
        <color indexed="10"/>
      </left>
      <right style="thin">
        <color indexed="10"/>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medium">
        <color indexed="64"/>
      </right>
      <top style="thin">
        <color indexed="8"/>
      </top>
      <bottom/>
      <diagonal/>
    </border>
    <border>
      <left style="thin">
        <color indexed="8"/>
      </left>
      <right/>
      <top style="medium">
        <color indexed="64"/>
      </top>
      <bottom style="thin">
        <color indexed="8"/>
      </bottom>
      <diagonal/>
    </border>
    <border>
      <left/>
      <right style="thin">
        <color indexed="8"/>
      </right>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style="thin">
        <color indexed="10"/>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bottom style="medium">
        <color indexed="64"/>
      </bottom>
      <diagonal/>
    </border>
    <border>
      <left/>
      <right/>
      <top style="medium">
        <color indexed="64"/>
      </top>
      <bottom style="thin">
        <color indexed="8"/>
      </bottom>
      <diagonal/>
    </border>
    <border>
      <left/>
      <right style="medium">
        <color indexed="64"/>
      </right>
      <top style="thin">
        <color indexed="8"/>
      </top>
      <bottom style="thin">
        <color indexed="8"/>
      </bottom>
      <diagonal/>
    </border>
    <border>
      <left/>
      <right/>
      <top style="thin">
        <color indexed="8"/>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CCCCCC"/>
      </left>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8"/>
      </right>
      <top/>
      <bottom style="medium">
        <color indexed="64"/>
      </bottom>
      <diagonal/>
    </border>
    <border>
      <left style="medium">
        <color indexed="64"/>
      </left>
      <right/>
      <top style="thin">
        <color indexed="64"/>
      </top>
      <bottom style="medium">
        <color indexed="64"/>
      </bottom>
      <diagonal/>
    </border>
    <border>
      <left style="medium">
        <color rgb="FFAAAAAA"/>
      </left>
      <right style="medium">
        <color rgb="FFAAAAAA"/>
      </right>
      <top style="medium">
        <color rgb="FFAAAAAA"/>
      </top>
      <bottom style="medium">
        <color rgb="FFAAAAAA"/>
      </bottom>
      <diagonal/>
    </border>
    <border>
      <left style="medium">
        <color rgb="FFAAAAAA"/>
      </left>
      <right style="medium">
        <color rgb="FFAAAAAA"/>
      </right>
      <top style="medium">
        <color rgb="FFAAAAAA"/>
      </top>
      <bottom/>
      <diagonal/>
    </border>
    <border>
      <left style="medium">
        <color rgb="FFAAAAAA"/>
      </left>
      <right style="medium">
        <color rgb="FFAAAAAA"/>
      </right>
      <top/>
      <bottom/>
      <diagonal/>
    </border>
    <border>
      <left style="medium">
        <color rgb="FFAAAAAA"/>
      </left>
      <right style="medium">
        <color rgb="FFAAAAAA"/>
      </right>
      <top/>
      <bottom style="medium">
        <color rgb="FFAAAAAA"/>
      </bottom>
      <diagonal/>
    </border>
    <border>
      <left style="medium">
        <color rgb="FFAAAAAA"/>
      </left>
      <right/>
      <top style="medium">
        <color rgb="FFAAAAAA"/>
      </top>
      <bottom/>
      <diagonal/>
    </border>
    <border>
      <left/>
      <right style="medium">
        <color rgb="FFAAAAAA"/>
      </right>
      <top style="medium">
        <color rgb="FFAAAAAA"/>
      </top>
      <bottom/>
      <diagonal/>
    </border>
    <border>
      <left style="medium">
        <color rgb="FFAAAAAA"/>
      </left>
      <right/>
      <top/>
      <bottom style="medium">
        <color rgb="FFAAAAAA"/>
      </bottom>
      <diagonal/>
    </border>
    <border>
      <left/>
      <right style="medium">
        <color rgb="FFAAAAAA"/>
      </right>
      <top/>
      <bottom style="medium">
        <color rgb="FFAAAAAA"/>
      </bottom>
      <diagonal/>
    </border>
    <border>
      <left/>
      <right/>
      <top style="medium">
        <color rgb="FFAAAAAA"/>
      </top>
      <bottom/>
      <diagonal/>
    </border>
    <border>
      <left style="medium">
        <color rgb="FFAAAAAA"/>
      </left>
      <right/>
      <top/>
      <bottom/>
      <diagonal/>
    </border>
    <border>
      <left/>
      <right style="medium">
        <color rgb="FFAAAAAA"/>
      </right>
      <top/>
      <bottom/>
      <diagonal/>
    </border>
    <border>
      <left/>
      <right/>
      <top/>
      <bottom style="medium">
        <color rgb="FFAAAAAA"/>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CCCCCC"/>
      </left>
      <right/>
      <top/>
      <bottom/>
      <diagonal/>
    </border>
    <border>
      <left style="medium">
        <color rgb="FFCCCCCC"/>
      </left>
      <right/>
      <top style="medium">
        <color rgb="FFCCCCCC"/>
      </top>
      <bottom/>
      <diagonal/>
    </border>
    <border>
      <left style="medium">
        <color rgb="FFCCCCCC"/>
      </left>
      <right style="medium">
        <color rgb="FFCCCCCC"/>
      </right>
      <top style="medium">
        <color rgb="FFCCCCCC"/>
      </top>
      <bottom/>
      <diagonal/>
    </border>
    <border>
      <left style="medium">
        <color rgb="FFCCCCCC"/>
      </left>
      <right style="medium">
        <color rgb="FFCCCCCC"/>
      </right>
      <top/>
      <bottom/>
      <diagonal/>
    </border>
    <border>
      <left style="medium">
        <color rgb="FFCCCCCC"/>
      </left>
      <right/>
      <top/>
      <bottom style="medium">
        <color rgb="FFCCCCCC"/>
      </bottom>
      <diagonal/>
    </border>
    <border>
      <left style="medium">
        <color rgb="FFCCCCCC"/>
      </left>
      <right style="medium">
        <color rgb="FFCCCCCC"/>
      </right>
      <top/>
      <bottom style="medium">
        <color rgb="FFCCCCCC"/>
      </bottom>
      <diagonal/>
    </border>
  </borders>
  <cellStyleXfs count="4">
    <xf numFmtId="0" fontId="0" fillId="0" borderId="0" applyNumberFormat="0" applyFill="0" applyBorder="0" applyProtection="0">
      <alignment vertical="top" wrapText="1"/>
    </xf>
    <xf numFmtId="9" fontId="13" fillId="0" borderId="0" applyFont="0" applyFill="0" applyBorder="0" applyAlignment="0" applyProtection="0"/>
    <xf numFmtId="0" fontId="15" fillId="0" borderId="0" applyNumberFormat="0" applyFill="0" applyBorder="0" applyAlignment="0" applyProtection="0">
      <alignment vertical="top" wrapText="1"/>
    </xf>
    <xf numFmtId="44" fontId="13" fillId="0" borderId="0" applyFont="0" applyFill="0" applyBorder="0" applyAlignment="0" applyProtection="0"/>
  </cellStyleXfs>
  <cellXfs count="397">
    <xf numFmtId="0" fontId="0" fillId="0" borderId="0" xfId="0" applyFont="1" applyAlignment="1">
      <alignment vertical="top" wrapText="1"/>
    </xf>
    <xf numFmtId="0" fontId="1" fillId="0" borderId="0" xfId="0" applyNumberFormat="1" applyFont="1" applyAlignment="1"/>
    <xf numFmtId="0" fontId="1" fillId="2" borderId="1" xfId="0" applyNumberFormat="1" applyFont="1" applyFill="1" applyBorder="1" applyAlignment="1"/>
    <xf numFmtId="0" fontId="1" fillId="2" borderId="2" xfId="0" applyNumberFormat="1" applyFont="1" applyFill="1" applyBorder="1" applyAlignment="1"/>
    <xf numFmtId="0" fontId="1" fillId="2" borderId="3"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164" fontId="1" fillId="2" borderId="3"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164" fontId="4" fillId="2" borderId="3" xfId="0" applyNumberFormat="1" applyFont="1" applyFill="1" applyBorder="1" applyAlignment="1">
      <alignment horizontal="center" vertical="center"/>
    </xf>
    <xf numFmtId="164" fontId="3" fillId="2" borderId="3" xfId="0" applyNumberFormat="1" applyFont="1" applyFill="1" applyBorder="1" applyAlignment="1"/>
    <xf numFmtId="49" fontId="3" fillId="2" borderId="3" xfId="0" applyNumberFormat="1" applyFont="1" applyFill="1" applyBorder="1" applyAlignment="1">
      <alignment horizontal="right"/>
    </xf>
    <xf numFmtId="0" fontId="1" fillId="2" borderId="11" xfId="0" applyNumberFormat="1" applyFont="1" applyFill="1" applyBorder="1" applyAlignment="1"/>
    <xf numFmtId="0" fontId="3" fillId="2" borderId="3" xfId="0" applyNumberFormat="1" applyFont="1" applyFill="1" applyBorder="1" applyAlignment="1">
      <alignment horizontal="right"/>
    </xf>
    <xf numFmtId="0" fontId="1" fillId="2" borderId="5" xfId="0" applyNumberFormat="1" applyFont="1" applyFill="1" applyBorder="1" applyAlignment="1"/>
    <xf numFmtId="166" fontId="1" fillId="2" borderId="1" xfId="0" applyNumberFormat="1" applyFont="1" applyFill="1" applyBorder="1" applyAlignment="1"/>
    <xf numFmtId="0" fontId="1" fillId="2" borderId="10" xfId="0" applyNumberFormat="1" applyFont="1" applyFill="1" applyBorder="1" applyAlignment="1"/>
    <xf numFmtId="0" fontId="1" fillId="2" borderId="8" xfId="0" applyNumberFormat="1" applyFont="1" applyFill="1" applyBorder="1" applyAlignment="1"/>
    <xf numFmtId="0" fontId="1" fillId="2" borderId="7" xfId="0" applyNumberFormat="1" applyFont="1" applyFill="1" applyBorder="1" applyAlignment="1"/>
    <xf numFmtId="0" fontId="1" fillId="2" borderId="12" xfId="0" applyNumberFormat="1" applyFont="1" applyFill="1" applyBorder="1" applyAlignment="1"/>
    <xf numFmtId="0" fontId="3" fillId="2" borderId="1" xfId="0" applyNumberFormat="1" applyFont="1" applyFill="1" applyBorder="1" applyAlignment="1"/>
    <xf numFmtId="165" fontId="3" fillId="2" borderId="3" xfId="0" applyNumberFormat="1" applyFont="1" applyFill="1" applyBorder="1" applyAlignment="1"/>
    <xf numFmtId="169" fontId="3" fillId="2" borderId="3" xfId="0" applyNumberFormat="1" applyFont="1" applyFill="1" applyBorder="1" applyAlignment="1"/>
    <xf numFmtId="0" fontId="3" fillId="2" borderId="4" xfId="0" applyNumberFormat="1" applyFont="1" applyFill="1" applyBorder="1" applyAlignment="1"/>
    <xf numFmtId="170" fontId="3" fillId="2" borderId="3" xfId="0" applyNumberFormat="1" applyFont="1" applyFill="1" applyBorder="1" applyAlignment="1"/>
    <xf numFmtId="0" fontId="1" fillId="2" borderId="17" xfId="0" applyNumberFormat="1" applyFont="1" applyFill="1" applyBorder="1" applyAlignment="1"/>
    <xf numFmtId="0" fontId="1" fillId="2" borderId="16" xfId="0" applyNumberFormat="1" applyFont="1" applyFill="1" applyBorder="1" applyAlignment="1"/>
    <xf numFmtId="0" fontId="1" fillId="2" borderId="15" xfId="0" applyNumberFormat="1" applyFont="1" applyFill="1" applyBorder="1" applyAlignment="1"/>
    <xf numFmtId="49" fontId="8" fillId="2" borderId="3" xfId="0" applyNumberFormat="1" applyFont="1" applyFill="1" applyBorder="1" applyAlignment="1">
      <alignment horizontal="left"/>
    </xf>
    <xf numFmtId="164" fontId="3" fillId="2" borderId="3" xfId="0" applyNumberFormat="1" applyFont="1" applyFill="1" applyBorder="1" applyAlignment="1">
      <alignment horizontal="right"/>
    </xf>
    <xf numFmtId="9" fontId="3" fillId="2" borderId="1" xfId="0" applyNumberFormat="1" applyFont="1" applyFill="1" applyBorder="1" applyAlignment="1"/>
    <xf numFmtId="169" fontId="1" fillId="2" borderId="3" xfId="0" applyNumberFormat="1" applyFont="1" applyFill="1" applyBorder="1" applyAlignment="1">
      <alignment horizontal="center" vertical="center"/>
    </xf>
    <xf numFmtId="169" fontId="1" fillId="0" borderId="3"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164" fontId="11" fillId="2" borderId="3"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1" fontId="11" fillId="2" borderId="3" xfId="0" applyNumberFormat="1" applyFont="1" applyFill="1" applyBorder="1" applyAlignment="1">
      <alignment horizontal="center" vertical="center"/>
    </xf>
    <xf numFmtId="164" fontId="11" fillId="0" borderId="18" xfId="0" applyNumberFormat="1" applyFont="1" applyBorder="1" applyAlignment="1">
      <alignment horizontal="center" vertical="center"/>
    </xf>
    <xf numFmtId="169" fontId="11" fillId="2" borderId="3" xfId="0" applyNumberFormat="1" applyFont="1" applyFill="1" applyBorder="1" applyAlignment="1">
      <alignment horizontal="center" vertical="center"/>
    </xf>
    <xf numFmtId="0" fontId="11" fillId="2" borderId="3" xfId="0" applyNumberFormat="1" applyFont="1" applyFill="1" applyBorder="1" applyAlignment="1">
      <alignment horizontal="center" vertical="center"/>
    </xf>
    <xf numFmtId="2" fontId="11" fillId="2" borderId="3" xfId="0" applyNumberFormat="1" applyFont="1" applyFill="1" applyBorder="1" applyAlignment="1">
      <alignment horizontal="center" vertical="center"/>
    </xf>
    <xf numFmtId="169" fontId="12" fillId="2" borderId="21" xfId="0" applyNumberFormat="1" applyFont="1" applyFill="1" applyBorder="1" applyAlignment="1">
      <alignment horizontal="center" vertical="center"/>
    </xf>
    <xf numFmtId="169" fontId="11" fillId="2" borderId="21" xfId="0" applyNumberFormat="1" applyFont="1" applyFill="1" applyBorder="1" applyAlignment="1"/>
    <xf numFmtId="0" fontId="11" fillId="2" borderId="18" xfId="0" applyNumberFormat="1" applyFont="1" applyFill="1" applyBorder="1" applyAlignment="1">
      <alignment horizontal="center" vertical="center"/>
    </xf>
    <xf numFmtId="164" fontId="3" fillId="2" borderId="23" xfId="0" applyNumberFormat="1" applyFont="1" applyFill="1" applyBorder="1" applyAlignment="1"/>
    <xf numFmtId="0" fontId="1" fillId="2" borderId="18" xfId="0" applyNumberFormat="1" applyFont="1" applyFill="1" applyBorder="1" applyAlignment="1">
      <alignment horizontal="center" vertical="center"/>
    </xf>
    <xf numFmtId="0" fontId="0" fillId="0" borderId="18" xfId="0" applyFont="1" applyBorder="1" applyAlignment="1">
      <alignment vertical="top" wrapText="1"/>
    </xf>
    <xf numFmtId="0" fontId="1" fillId="2" borderId="18" xfId="0" applyNumberFormat="1" applyFont="1" applyFill="1" applyBorder="1" applyAlignment="1"/>
    <xf numFmtId="166" fontId="1" fillId="2" borderId="18" xfId="0" applyNumberFormat="1" applyFont="1" applyFill="1" applyBorder="1" applyAlignment="1"/>
    <xf numFmtId="164" fontId="1" fillId="0" borderId="3" xfId="0" applyNumberFormat="1" applyFont="1" applyFill="1" applyBorder="1" applyAlignment="1"/>
    <xf numFmtId="0" fontId="1" fillId="0" borderId="3" xfId="0" applyNumberFormat="1" applyFont="1" applyFill="1" applyBorder="1" applyAlignment="1"/>
    <xf numFmtId="164" fontId="3" fillId="2" borderId="24" xfId="0" applyNumberFormat="1" applyFont="1" applyFill="1" applyBorder="1" applyAlignment="1">
      <alignment horizontal="center" vertical="center" wrapText="1"/>
    </xf>
    <xf numFmtId="164" fontId="3" fillId="2" borderId="24" xfId="0" applyNumberFormat="1" applyFont="1" applyFill="1" applyBorder="1" applyAlignment="1"/>
    <xf numFmtId="0" fontId="1" fillId="2" borderId="20" xfId="0" applyNumberFormat="1" applyFont="1" applyFill="1" applyBorder="1" applyAlignment="1">
      <alignment horizontal="center" vertical="center"/>
    </xf>
    <xf numFmtId="49" fontId="3" fillId="2" borderId="21" xfId="0" applyNumberFormat="1" applyFont="1" applyFill="1" applyBorder="1" applyAlignment="1">
      <alignment horizontal="right"/>
    </xf>
    <xf numFmtId="164" fontId="4" fillId="2" borderId="21" xfId="0" applyNumberFormat="1" applyFont="1" applyFill="1" applyBorder="1" applyAlignment="1">
      <alignment horizontal="center" vertical="center"/>
    </xf>
    <xf numFmtId="49" fontId="1" fillId="2" borderId="26" xfId="0" applyNumberFormat="1" applyFont="1" applyFill="1" applyBorder="1" applyAlignment="1">
      <alignment horizontal="left" vertical="center"/>
    </xf>
    <xf numFmtId="164" fontId="1" fillId="2" borderId="27" xfId="0" applyNumberFormat="1" applyFont="1" applyFill="1" applyBorder="1" applyAlignment="1">
      <alignment horizontal="center" vertical="center" wrapText="1"/>
    </xf>
    <xf numFmtId="49" fontId="1" fillId="2" borderId="28" xfId="0" applyNumberFormat="1" applyFont="1" applyFill="1" applyBorder="1" applyAlignment="1">
      <alignment horizontal="left"/>
    </xf>
    <xf numFmtId="164" fontId="11" fillId="2" borderId="27" xfId="0" applyNumberFormat="1" applyFont="1" applyFill="1" applyBorder="1" applyAlignment="1"/>
    <xf numFmtId="49" fontId="10" fillId="2" borderId="28" xfId="0" applyNumberFormat="1" applyFont="1" applyFill="1" applyBorder="1" applyAlignment="1">
      <alignment horizontal="left"/>
    </xf>
    <xf numFmtId="49" fontId="1" fillId="4" borderId="28" xfId="0" applyNumberFormat="1" applyFont="1" applyFill="1" applyBorder="1" applyAlignment="1">
      <alignment horizontal="left"/>
    </xf>
    <xf numFmtId="169" fontId="12" fillId="2" borderId="27" xfId="0" applyNumberFormat="1" applyFont="1" applyFill="1" applyBorder="1" applyAlignment="1">
      <alignment horizontal="center" vertical="center"/>
    </xf>
    <xf numFmtId="164" fontId="12" fillId="2" borderId="27" xfId="0" applyNumberFormat="1" applyFont="1" applyFill="1" applyBorder="1" applyAlignment="1"/>
    <xf numFmtId="49" fontId="3" fillId="2" borderId="28" xfId="0" applyNumberFormat="1" applyFont="1" applyFill="1" applyBorder="1" applyAlignment="1">
      <alignment horizontal="left"/>
    </xf>
    <xf numFmtId="164" fontId="12" fillId="2" borderId="27" xfId="0" applyNumberFormat="1" applyFont="1" applyFill="1" applyBorder="1" applyAlignment="1">
      <alignment horizontal="center" vertical="center"/>
    </xf>
    <xf numFmtId="0" fontId="10" fillId="4" borderId="29" xfId="0" applyNumberFormat="1" applyFont="1" applyFill="1" applyBorder="1" applyAlignment="1"/>
    <xf numFmtId="49" fontId="1" fillId="0" borderId="30" xfId="0" applyNumberFormat="1" applyFont="1" applyFill="1" applyBorder="1" applyAlignment="1">
      <alignment horizontal="left"/>
    </xf>
    <xf numFmtId="0" fontId="10" fillId="0" borderId="31" xfId="0" applyNumberFormat="1" applyFont="1" applyBorder="1" applyAlignment="1"/>
    <xf numFmtId="0" fontId="10" fillId="4" borderId="31" xfId="0" applyNumberFormat="1" applyFont="1" applyFill="1" applyBorder="1" applyAlignment="1"/>
    <xf numFmtId="164" fontId="4" fillId="2" borderId="33" xfId="0" applyNumberFormat="1" applyFont="1" applyFill="1" applyBorder="1" applyAlignment="1">
      <alignment horizontal="center" vertical="center"/>
    </xf>
    <xf numFmtId="169" fontId="12" fillId="2" borderId="34" xfId="0" applyNumberFormat="1" applyFont="1" applyFill="1" applyBorder="1" applyAlignment="1">
      <alignment horizontal="center" vertical="center"/>
    </xf>
    <xf numFmtId="0" fontId="1" fillId="2" borderId="35" xfId="0" applyNumberFormat="1" applyFont="1" applyFill="1" applyBorder="1" applyAlignment="1"/>
    <xf numFmtId="0" fontId="1" fillId="2" borderId="13" xfId="0" applyNumberFormat="1" applyFont="1" applyFill="1" applyBorder="1" applyAlignment="1"/>
    <xf numFmtId="0" fontId="6" fillId="2" borderId="20" xfId="0" applyNumberFormat="1" applyFont="1" applyFill="1" applyBorder="1" applyAlignment="1"/>
    <xf numFmtId="164" fontId="6" fillId="2" borderId="20" xfId="0" applyNumberFormat="1" applyFont="1" applyFill="1" applyBorder="1" applyAlignment="1"/>
    <xf numFmtId="164" fontId="6" fillId="2" borderId="20" xfId="0" applyNumberFormat="1" applyFont="1" applyFill="1" applyBorder="1" applyAlignment="1">
      <alignment horizontal="center"/>
    </xf>
    <xf numFmtId="164" fontId="1" fillId="2" borderId="20" xfId="0" applyNumberFormat="1" applyFont="1" applyFill="1" applyBorder="1" applyAlignment="1"/>
    <xf numFmtId="164" fontId="3" fillId="2" borderId="36" xfId="0" applyNumberFormat="1" applyFont="1" applyFill="1" applyBorder="1" applyAlignment="1"/>
    <xf numFmtId="49" fontId="1" fillId="2" borderId="21" xfId="0" applyNumberFormat="1" applyFont="1" applyFill="1" applyBorder="1" applyAlignment="1">
      <alignment horizontal="left"/>
    </xf>
    <xf numFmtId="164" fontId="1" fillId="0" borderId="21" xfId="0" applyNumberFormat="1" applyFont="1" applyFill="1" applyBorder="1" applyAlignment="1"/>
    <xf numFmtId="164" fontId="1" fillId="2" borderId="21" xfId="0" applyNumberFormat="1" applyFont="1" applyFill="1" applyBorder="1" applyAlignment="1"/>
    <xf numFmtId="49" fontId="3" fillId="2" borderId="37" xfId="0" applyNumberFormat="1" applyFont="1" applyFill="1" applyBorder="1" applyAlignment="1"/>
    <xf numFmtId="164" fontId="1" fillId="2" borderId="25" xfId="0" applyNumberFormat="1" applyFont="1" applyFill="1" applyBorder="1" applyAlignment="1"/>
    <xf numFmtId="164" fontId="1" fillId="0" borderId="33" xfId="0" applyNumberFormat="1" applyFont="1" applyFill="1" applyBorder="1" applyAlignment="1"/>
    <xf numFmtId="164" fontId="3" fillId="0" borderId="33" xfId="0" applyNumberFormat="1" applyFont="1" applyFill="1" applyBorder="1" applyAlignment="1"/>
    <xf numFmtId="169" fontId="3" fillId="2" borderId="33" xfId="0" applyNumberFormat="1" applyFont="1" applyFill="1" applyBorder="1" applyAlignment="1">
      <alignment horizontal="center" vertical="center"/>
    </xf>
    <xf numFmtId="169" fontId="1" fillId="2" borderId="22" xfId="0" applyNumberFormat="1" applyFont="1" applyFill="1" applyBorder="1" applyAlignment="1">
      <alignment horizontal="center" vertical="center"/>
    </xf>
    <xf numFmtId="164" fontId="1" fillId="2" borderId="14" xfId="0" applyNumberFormat="1" applyFont="1" applyFill="1" applyBorder="1" applyAlignment="1"/>
    <xf numFmtId="49" fontId="3" fillId="4" borderId="32" xfId="0" applyNumberFormat="1" applyFont="1" applyFill="1" applyBorder="1" applyAlignment="1">
      <alignment horizontal="left"/>
    </xf>
    <xf numFmtId="164" fontId="1" fillId="2" borderId="24" xfId="0" applyNumberFormat="1" applyFont="1" applyFill="1" applyBorder="1" applyAlignment="1"/>
    <xf numFmtId="164" fontId="3" fillId="2" borderId="18" xfId="0" applyNumberFormat="1" applyFont="1" applyFill="1" applyBorder="1" applyAlignment="1"/>
    <xf numFmtId="49" fontId="1" fillId="2" borderId="18" xfId="0" applyNumberFormat="1" applyFont="1" applyFill="1" applyBorder="1" applyAlignment="1">
      <alignment horizontal="left"/>
    </xf>
    <xf numFmtId="167" fontId="1" fillId="2" borderId="3" xfId="1" applyNumberFormat="1" applyFont="1" applyFill="1" applyBorder="1" applyAlignment="1">
      <alignment horizontal="center" vertical="center"/>
    </xf>
    <xf numFmtId="0" fontId="3" fillId="2" borderId="7" xfId="0" applyNumberFormat="1" applyFont="1" applyFill="1" applyBorder="1" applyAlignment="1"/>
    <xf numFmtId="169" fontId="1" fillId="0" borderId="18" xfId="0" applyNumberFormat="1" applyFont="1" applyBorder="1" applyAlignment="1">
      <alignment horizontal="center" vertical="center"/>
    </xf>
    <xf numFmtId="0" fontId="3" fillId="2" borderId="42" xfId="0" applyNumberFormat="1" applyFont="1" applyFill="1" applyBorder="1" applyAlignment="1">
      <alignment horizontal="right"/>
    </xf>
    <xf numFmtId="164" fontId="3" fillId="2" borderId="42" xfId="0" applyNumberFormat="1" applyFont="1" applyFill="1" applyBorder="1" applyAlignment="1"/>
    <xf numFmtId="165" fontId="3" fillId="2" borderId="42" xfId="0" applyNumberFormat="1" applyFont="1" applyFill="1" applyBorder="1" applyAlignment="1"/>
    <xf numFmtId="169" fontId="3" fillId="2" borderId="42" xfId="0" applyNumberFormat="1" applyFont="1" applyFill="1" applyBorder="1" applyAlignment="1"/>
    <xf numFmtId="168" fontId="3" fillId="2" borderId="21" xfId="0" applyNumberFormat="1" applyFont="1" applyFill="1" applyBorder="1" applyAlignment="1"/>
    <xf numFmtId="165" fontId="3" fillId="2" borderId="21" xfId="0" applyNumberFormat="1" applyFont="1" applyFill="1" applyBorder="1" applyAlignment="1"/>
    <xf numFmtId="169" fontId="3" fillId="2" borderId="21" xfId="0" applyNumberFormat="1" applyFont="1" applyFill="1" applyBorder="1" applyAlignment="1"/>
    <xf numFmtId="169" fontId="3" fillId="2" borderId="18" xfId="0" applyNumberFormat="1" applyFont="1" applyFill="1" applyBorder="1" applyAlignment="1">
      <alignment horizontal="center" vertical="center"/>
    </xf>
    <xf numFmtId="169" fontId="3" fillId="2" borderId="18" xfId="0" applyNumberFormat="1" applyFont="1" applyFill="1" applyBorder="1" applyAlignment="1"/>
    <xf numFmtId="0" fontId="0" fillId="0" borderId="0" xfId="0" applyAlignment="1"/>
    <xf numFmtId="0" fontId="1" fillId="0" borderId="0" xfId="0" applyFont="1" applyAlignment="1">
      <alignment vertical="top"/>
    </xf>
    <xf numFmtId="49" fontId="9" fillId="3" borderId="20" xfId="0" applyNumberFormat="1" applyFont="1" applyFill="1" applyBorder="1" applyAlignment="1">
      <alignment horizontal="center" vertical="center" wrapText="1"/>
    </xf>
    <xf numFmtId="49" fontId="3" fillId="2" borderId="36" xfId="0" applyNumberFormat="1" applyFont="1" applyFill="1" applyBorder="1" applyAlignment="1">
      <alignment horizontal="center" vertical="center" wrapText="1"/>
    </xf>
    <xf numFmtId="49" fontId="1" fillId="2" borderId="41" xfId="0" applyNumberFormat="1" applyFont="1" applyFill="1" applyBorder="1" applyAlignment="1">
      <alignment horizontal="center" vertical="center"/>
    </xf>
    <xf numFmtId="0" fontId="1" fillId="2" borderId="41" xfId="0" applyNumberFormat="1" applyFont="1" applyFill="1" applyBorder="1" applyAlignment="1">
      <alignment horizontal="center" vertical="center"/>
    </xf>
    <xf numFmtId="164" fontId="3" fillId="2" borderId="40" xfId="0" applyNumberFormat="1" applyFont="1" applyFill="1" applyBorder="1" applyAlignment="1">
      <alignment horizontal="center" vertical="center" wrapText="1"/>
    </xf>
    <xf numFmtId="0" fontId="0" fillId="0" borderId="45" xfId="0" applyFont="1" applyBorder="1" applyAlignment="1">
      <alignment vertical="top" wrapText="1"/>
    </xf>
    <xf numFmtId="49" fontId="1" fillId="2" borderId="30" xfId="0" applyNumberFormat="1" applyFont="1" applyFill="1" applyBorder="1" applyAlignment="1">
      <alignment horizontal="left"/>
    </xf>
    <xf numFmtId="0" fontId="1" fillId="2" borderId="41" xfId="0" applyNumberFormat="1" applyFont="1" applyFill="1" applyBorder="1" applyAlignment="1"/>
    <xf numFmtId="164" fontId="1" fillId="2" borderId="18" xfId="0" applyNumberFormat="1" applyFont="1" applyFill="1" applyBorder="1" applyAlignment="1">
      <alignment horizontal="center" vertical="center"/>
    </xf>
    <xf numFmtId="164" fontId="1" fillId="2" borderId="18" xfId="0" applyNumberFormat="1" applyFont="1" applyFill="1" applyBorder="1" applyAlignment="1">
      <alignment horizontal="center" vertical="center" wrapText="1"/>
    </xf>
    <xf numFmtId="164" fontId="3" fillId="2" borderId="18" xfId="0" applyNumberFormat="1" applyFont="1" applyFill="1" applyBorder="1" applyAlignment="1">
      <alignment horizontal="center" vertical="center" wrapText="1"/>
    </xf>
    <xf numFmtId="169" fontId="1" fillId="2" borderId="18" xfId="0" applyNumberFormat="1" applyFont="1" applyFill="1" applyBorder="1" applyAlignment="1">
      <alignment horizontal="center" vertical="center"/>
    </xf>
    <xf numFmtId="164" fontId="1" fillId="2" borderId="24" xfId="0" applyNumberFormat="1" applyFont="1" applyFill="1" applyBorder="1" applyAlignment="1">
      <alignment horizontal="center" vertical="center"/>
    </xf>
    <xf numFmtId="0" fontId="1" fillId="0" borderId="0" xfId="0" applyFont="1" applyAlignment="1">
      <alignment vertical="top" wrapText="1"/>
    </xf>
    <xf numFmtId="0" fontId="18" fillId="0" borderId="0" xfId="0" applyFont="1" applyAlignment="1"/>
    <xf numFmtId="0" fontId="19" fillId="0" borderId="0" xfId="0" applyFont="1" applyAlignment="1"/>
    <xf numFmtId="0" fontId="19" fillId="0" borderId="6" xfId="0" applyFont="1" applyBorder="1" applyAlignment="1"/>
    <xf numFmtId="0" fontId="18" fillId="0" borderId="6" xfId="0" applyFont="1" applyBorder="1" applyAlignment="1"/>
    <xf numFmtId="0" fontId="18" fillId="0" borderId="35" xfId="0" applyFont="1" applyBorder="1" applyAlignment="1"/>
    <xf numFmtId="169" fontId="3" fillId="0" borderId="33" xfId="0" applyNumberFormat="1" applyFont="1" applyFill="1" applyBorder="1" applyAlignment="1">
      <alignment horizontal="center" vertical="center"/>
    </xf>
    <xf numFmtId="49" fontId="1" fillId="0" borderId="28" xfId="0" applyNumberFormat="1" applyFont="1" applyFill="1" applyBorder="1" applyAlignment="1">
      <alignment horizontal="left"/>
    </xf>
    <xf numFmtId="0" fontId="1" fillId="0" borderId="0" xfId="0" applyFont="1" applyAlignment="1"/>
    <xf numFmtId="0" fontId="1" fillId="0" borderId="6" xfId="0" applyFont="1" applyBorder="1" applyAlignment="1"/>
    <xf numFmtId="0" fontId="19" fillId="3" borderId="18" xfId="0" applyFont="1" applyFill="1" applyBorder="1" applyAlignment="1">
      <alignment horizontal="center" vertical="center" wrapText="1"/>
    </xf>
    <xf numFmtId="0" fontId="18" fillId="0" borderId="18" xfId="0" applyFont="1" applyBorder="1" applyAlignment="1">
      <alignment horizontal="center" vertical="center"/>
    </xf>
    <xf numFmtId="1" fontId="18" fillId="0" borderId="18" xfId="0" applyNumberFormat="1" applyFont="1" applyBorder="1" applyAlignment="1">
      <alignment horizontal="center" vertical="center"/>
    </xf>
    <xf numFmtId="164" fontId="18" fillId="0" borderId="18" xfId="0" applyNumberFormat="1" applyFont="1" applyBorder="1" applyAlignment="1">
      <alignment horizontal="center" vertical="center"/>
    </xf>
    <xf numFmtId="0" fontId="18" fillId="0" borderId="44" xfId="0" applyFont="1" applyBorder="1" applyAlignment="1"/>
    <xf numFmtId="169" fontId="19" fillId="0" borderId="18" xfId="0" applyNumberFormat="1" applyFont="1" applyBorder="1" applyAlignment="1">
      <alignment horizontal="center" vertical="center"/>
    </xf>
    <xf numFmtId="0" fontId="18" fillId="0" borderId="43" xfId="0" applyFont="1" applyBorder="1" applyAlignment="1"/>
    <xf numFmtId="169" fontId="19" fillId="0" borderId="6" xfId="0" applyNumberFormat="1" applyFont="1" applyBorder="1" applyAlignment="1">
      <alignment horizontal="center" vertical="center"/>
    </xf>
    <xf numFmtId="0" fontId="20" fillId="0" borderId="0" xfId="2" applyFont="1" applyAlignment="1"/>
    <xf numFmtId="8" fontId="1" fillId="0" borderId="0" xfId="0" applyNumberFormat="1" applyFont="1" applyAlignment="1"/>
    <xf numFmtId="166" fontId="1" fillId="2" borderId="7" xfId="0" applyNumberFormat="1" applyFont="1" applyFill="1" applyBorder="1" applyAlignment="1"/>
    <xf numFmtId="166" fontId="1" fillId="2" borderId="41" xfId="0" applyNumberFormat="1" applyFont="1" applyFill="1" applyBorder="1" applyAlignment="1"/>
    <xf numFmtId="0" fontId="1" fillId="0" borderId="6" xfId="0" applyNumberFormat="1" applyFont="1" applyBorder="1" applyAlignment="1"/>
    <xf numFmtId="49" fontId="1" fillId="2" borderId="14" xfId="0" applyNumberFormat="1" applyFont="1" applyFill="1" applyBorder="1" applyAlignment="1">
      <alignment horizontal="left"/>
    </xf>
    <xf numFmtId="164" fontId="1" fillId="0" borderId="14" xfId="0" applyNumberFormat="1" applyFont="1" applyFill="1" applyBorder="1" applyAlignment="1"/>
    <xf numFmtId="164" fontId="3" fillId="2" borderId="9" xfId="0" applyNumberFormat="1" applyFont="1" applyFill="1" applyBorder="1" applyAlignment="1"/>
    <xf numFmtId="164" fontId="1" fillId="2" borderId="48" xfId="0" applyNumberFormat="1" applyFont="1" applyFill="1" applyBorder="1" applyAlignment="1"/>
    <xf numFmtId="49" fontId="3" fillId="2" borderId="37" xfId="0" applyNumberFormat="1" applyFont="1" applyFill="1" applyBorder="1" applyAlignment="1">
      <alignment horizontal="left"/>
    </xf>
    <xf numFmtId="164" fontId="1" fillId="0" borderId="25" xfId="0" applyNumberFormat="1" applyFont="1" applyFill="1" applyBorder="1" applyAlignment="1"/>
    <xf numFmtId="164" fontId="1" fillId="0" borderId="47" xfId="0" applyNumberFormat="1" applyFont="1" applyFill="1" applyBorder="1" applyAlignment="1"/>
    <xf numFmtId="0" fontId="1" fillId="0" borderId="49" xfId="0" applyNumberFormat="1" applyFont="1" applyBorder="1" applyAlignment="1"/>
    <xf numFmtId="49" fontId="1" fillId="2" borderId="28" xfId="0" applyNumberFormat="1" applyFont="1" applyFill="1" applyBorder="1" applyAlignment="1"/>
    <xf numFmtId="0" fontId="1" fillId="0" borderId="31" xfId="0" applyNumberFormat="1" applyFont="1" applyBorder="1" applyAlignment="1"/>
    <xf numFmtId="0" fontId="3" fillId="0" borderId="31" xfId="0" applyNumberFormat="1" applyFont="1" applyBorder="1" applyAlignment="1"/>
    <xf numFmtId="0" fontId="1" fillId="0" borderId="50" xfId="0" applyNumberFormat="1" applyFont="1" applyBorder="1" applyAlignment="1"/>
    <xf numFmtId="49" fontId="1" fillId="2" borderId="31" xfId="0" applyNumberFormat="1" applyFont="1" applyFill="1" applyBorder="1" applyAlignment="1">
      <alignment horizontal="left"/>
    </xf>
    <xf numFmtId="49" fontId="3" fillId="4" borderId="51" xfId="0" applyNumberFormat="1" applyFont="1" applyFill="1" applyBorder="1" applyAlignment="1">
      <alignment horizontal="left"/>
    </xf>
    <xf numFmtId="169" fontId="3" fillId="0" borderId="52" xfId="0" applyNumberFormat="1" applyFont="1" applyBorder="1" applyAlignment="1">
      <alignment horizontal="center" vertical="center"/>
    </xf>
    <xf numFmtId="49" fontId="3" fillId="3" borderId="20" xfId="0" applyNumberFormat="1" applyFont="1" applyFill="1" applyBorder="1" applyAlignment="1">
      <alignment horizontal="center" vertical="center"/>
    </xf>
    <xf numFmtId="0" fontId="3" fillId="3" borderId="20" xfId="0" applyNumberFormat="1" applyFont="1" applyFill="1" applyBorder="1" applyAlignment="1">
      <alignment horizontal="center" vertical="center"/>
    </xf>
    <xf numFmtId="49" fontId="3" fillId="0" borderId="28" xfId="0" applyNumberFormat="1" applyFont="1" applyFill="1" applyBorder="1" applyAlignment="1">
      <alignment horizontal="left"/>
    </xf>
    <xf numFmtId="164" fontId="11" fillId="2" borderId="22" xfId="0" applyNumberFormat="1" applyFont="1" applyFill="1" applyBorder="1" applyAlignment="1">
      <alignment horizontal="center" vertical="center"/>
    </xf>
    <xf numFmtId="169" fontId="12" fillId="2" borderId="46" xfId="0" applyNumberFormat="1" applyFont="1" applyFill="1" applyBorder="1" applyAlignment="1">
      <alignment horizontal="center" vertical="center"/>
    </xf>
    <xf numFmtId="169" fontId="11" fillId="2" borderId="22" xfId="0" applyNumberFormat="1" applyFont="1" applyFill="1" applyBorder="1" applyAlignment="1">
      <alignment horizontal="center" vertical="center"/>
    </xf>
    <xf numFmtId="0" fontId="11" fillId="2" borderId="22"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2" borderId="43" xfId="0" applyNumberFormat="1" applyFont="1" applyFill="1" applyBorder="1" applyAlignment="1">
      <alignment horizontal="center" vertical="center"/>
    </xf>
    <xf numFmtId="164" fontId="3" fillId="2" borderId="39" xfId="0" applyNumberFormat="1" applyFont="1" applyFill="1" applyBorder="1" applyAlignment="1"/>
    <xf numFmtId="164" fontId="3" fillId="2" borderId="35" xfId="0" applyNumberFormat="1" applyFont="1" applyFill="1" applyBorder="1" applyAlignment="1"/>
    <xf numFmtId="164" fontId="5" fillId="2" borderId="35" xfId="0" applyNumberFormat="1" applyFont="1" applyFill="1" applyBorder="1" applyAlignment="1">
      <alignment horizontal="center" vertical="center" wrapText="1"/>
    </xf>
    <xf numFmtId="164" fontId="1" fillId="2" borderId="41" xfId="0" applyNumberFormat="1" applyFont="1" applyFill="1" applyBorder="1" applyAlignment="1">
      <alignment horizontal="center" vertical="center"/>
    </xf>
    <xf numFmtId="164" fontId="1" fillId="2" borderId="41" xfId="0" applyNumberFormat="1" applyFont="1" applyFill="1" applyBorder="1" applyAlignment="1">
      <alignment horizontal="center" vertical="center" wrapText="1"/>
    </xf>
    <xf numFmtId="0" fontId="3" fillId="2" borderId="54" xfId="0" applyNumberFormat="1" applyFont="1" applyFill="1" applyBorder="1" applyAlignment="1">
      <alignment horizontal="left" vertical="center"/>
    </xf>
    <xf numFmtId="164" fontId="1" fillId="2" borderId="25"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xf>
    <xf numFmtId="164" fontId="1" fillId="2" borderId="55" xfId="0" applyNumberFormat="1" applyFont="1" applyFill="1" applyBorder="1" applyAlignment="1">
      <alignment horizontal="center" vertical="center" wrapText="1"/>
    </xf>
    <xf numFmtId="169" fontId="12" fillId="2" borderId="50" xfId="0" applyNumberFormat="1" applyFont="1" applyFill="1" applyBorder="1" applyAlignment="1">
      <alignment horizontal="center" vertical="center"/>
    </xf>
    <xf numFmtId="164" fontId="12" fillId="2" borderId="50" xfId="0" applyNumberFormat="1" applyFont="1" applyFill="1" applyBorder="1" applyAlignment="1">
      <alignment horizontal="center" vertical="center"/>
    </xf>
    <xf numFmtId="164" fontId="12" fillId="2" borderId="50" xfId="0" applyNumberFormat="1" applyFont="1" applyFill="1" applyBorder="1" applyAlignment="1">
      <alignment horizontal="center" vertical="center" wrapText="1"/>
    </xf>
    <xf numFmtId="164" fontId="11" fillId="2" borderId="50" xfId="0" applyNumberFormat="1" applyFont="1" applyFill="1" applyBorder="1" applyAlignment="1">
      <alignment horizontal="center" vertical="center" wrapText="1"/>
    </xf>
    <xf numFmtId="169" fontId="12" fillId="2" borderId="56" xfId="0" applyNumberFormat="1" applyFont="1" applyFill="1" applyBorder="1" applyAlignment="1">
      <alignment horizontal="center" vertical="center"/>
    </xf>
    <xf numFmtId="164" fontId="3" fillId="2" borderId="57" xfId="0" applyNumberFormat="1" applyFont="1" applyFill="1" applyBorder="1" applyAlignment="1"/>
    <xf numFmtId="164" fontId="3" fillId="2" borderId="58" xfId="0" applyNumberFormat="1" applyFont="1" applyFill="1" applyBorder="1" applyAlignment="1"/>
    <xf numFmtId="164" fontId="3" fillId="2" borderId="59" xfId="0" applyNumberFormat="1" applyFont="1" applyFill="1" applyBorder="1" applyAlignment="1"/>
    <xf numFmtId="164" fontId="1" fillId="2" borderId="55" xfId="0" applyNumberFormat="1" applyFont="1" applyFill="1" applyBorder="1" applyAlignment="1"/>
    <xf numFmtId="169" fontId="3" fillId="2" borderId="38" xfId="0" applyNumberFormat="1" applyFont="1" applyFill="1" applyBorder="1" applyAlignment="1">
      <alignment horizontal="center" vertical="center"/>
    </xf>
    <xf numFmtId="169" fontId="1" fillId="2" borderId="27" xfId="0" applyNumberFormat="1" applyFont="1" applyFill="1" applyBorder="1" applyAlignment="1">
      <alignment horizontal="center" vertical="center"/>
    </xf>
    <xf numFmtId="164" fontId="3" fillId="2" borderId="19" xfId="0" applyNumberFormat="1" applyFont="1" applyFill="1" applyBorder="1" applyAlignment="1"/>
    <xf numFmtId="0" fontId="1" fillId="0" borderId="60" xfId="0" applyNumberFormat="1" applyFont="1" applyBorder="1" applyAlignment="1"/>
    <xf numFmtId="166" fontId="1" fillId="2" borderId="14" xfId="0" applyNumberFormat="1" applyFont="1" applyFill="1" applyBorder="1" applyAlignment="1"/>
    <xf numFmtId="166" fontId="1" fillId="2" borderId="9" xfId="0" applyNumberFormat="1" applyFont="1" applyFill="1" applyBorder="1" applyAlignment="1"/>
    <xf numFmtId="0" fontId="1" fillId="0" borderId="37" xfId="0" applyNumberFormat="1" applyFont="1" applyFill="1" applyBorder="1" applyAlignment="1">
      <alignment horizontal="left"/>
    </xf>
    <xf numFmtId="169" fontId="3" fillId="2" borderId="35" xfId="0" applyNumberFormat="1" applyFont="1" applyFill="1" applyBorder="1" applyAlignment="1"/>
    <xf numFmtId="0" fontId="3" fillId="2" borderId="45" xfId="0" applyNumberFormat="1" applyFont="1" applyFill="1" applyBorder="1" applyAlignment="1">
      <alignment horizontal="right"/>
    </xf>
    <xf numFmtId="164" fontId="3" fillId="2" borderId="45" xfId="0" applyNumberFormat="1" applyFont="1" applyFill="1" applyBorder="1" applyAlignment="1"/>
    <xf numFmtId="165" fontId="3" fillId="2" borderId="45" xfId="0" applyNumberFormat="1" applyFont="1" applyFill="1" applyBorder="1" applyAlignment="1"/>
    <xf numFmtId="0" fontId="3" fillId="2" borderId="61" xfId="0" applyNumberFormat="1" applyFont="1" applyFill="1" applyBorder="1" applyAlignment="1">
      <alignment horizontal="left" vertical="center"/>
    </xf>
    <xf numFmtId="164" fontId="3" fillId="2" borderId="49" xfId="0" applyNumberFormat="1" applyFont="1" applyFill="1" applyBorder="1" applyAlignment="1"/>
    <xf numFmtId="169" fontId="3" fillId="2" borderId="49" xfId="0" applyNumberFormat="1" applyFont="1" applyFill="1" applyBorder="1" applyAlignment="1">
      <alignment horizontal="center" vertical="center"/>
    </xf>
    <xf numFmtId="165" fontId="3" fillId="2" borderId="62" xfId="0" applyNumberFormat="1" applyFont="1" applyFill="1" applyBorder="1" applyAlignment="1">
      <alignment horizontal="center" vertical="center"/>
    </xf>
    <xf numFmtId="0" fontId="3" fillId="2" borderId="31" xfId="0" applyNumberFormat="1" applyFont="1" applyFill="1" applyBorder="1" applyAlignment="1">
      <alignment horizontal="left" vertical="center"/>
    </xf>
    <xf numFmtId="165" fontId="3" fillId="2" borderId="50" xfId="0" applyNumberFormat="1" applyFont="1" applyFill="1" applyBorder="1" applyAlignment="1">
      <alignment horizontal="center" vertical="center"/>
    </xf>
    <xf numFmtId="0" fontId="3" fillId="4" borderId="51" xfId="0" applyNumberFormat="1" applyFont="1" applyFill="1" applyBorder="1" applyAlignment="1">
      <alignment horizontal="left" vertical="center"/>
    </xf>
    <xf numFmtId="164" fontId="3" fillId="2" borderId="52" xfId="0" applyNumberFormat="1" applyFont="1" applyFill="1" applyBorder="1" applyAlignment="1"/>
    <xf numFmtId="169" fontId="3" fillId="2" borderId="52" xfId="0" applyNumberFormat="1" applyFont="1" applyFill="1" applyBorder="1" applyAlignment="1">
      <alignment horizontal="center" vertical="center"/>
    </xf>
    <xf numFmtId="165" fontId="3" fillId="2" borderId="53" xfId="0" applyNumberFormat="1" applyFont="1" applyFill="1" applyBorder="1" applyAlignment="1">
      <alignment horizontal="center" vertical="center"/>
    </xf>
    <xf numFmtId="8" fontId="22" fillId="5" borderId="63" xfId="0" applyNumberFormat="1" applyFont="1" applyFill="1" applyBorder="1" applyAlignment="1">
      <alignment horizontal="right" vertical="center" wrapText="1"/>
    </xf>
    <xf numFmtId="6" fontId="22" fillId="5" borderId="64" xfId="0" applyNumberFormat="1" applyFont="1" applyFill="1" applyBorder="1" applyAlignment="1">
      <alignment horizontal="right" vertical="center" wrapText="1"/>
    </xf>
    <xf numFmtId="169" fontId="18" fillId="0" borderId="18" xfId="0" applyNumberFormat="1" applyFont="1" applyBorder="1" applyAlignment="1">
      <alignment horizontal="center" vertical="center"/>
    </xf>
    <xf numFmtId="164" fontId="19" fillId="0" borderId="35" xfId="0" applyNumberFormat="1" applyFont="1" applyBorder="1" applyAlignment="1">
      <alignment horizontal="center" vertical="center"/>
    </xf>
    <xf numFmtId="0" fontId="18" fillId="0" borderId="65" xfId="0" applyFont="1" applyBorder="1" applyAlignment="1"/>
    <xf numFmtId="0" fontId="18" fillId="0" borderId="66" xfId="0" applyFont="1" applyBorder="1" applyAlignment="1"/>
    <xf numFmtId="0" fontId="0" fillId="0" borderId="35" xfId="0" applyFont="1" applyBorder="1" applyAlignment="1">
      <alignment vertical="top" wrapText="1"/>
    </xf>
    <xf numFmtId="0" fontId="19" fillId="0" borderId="67" xfId="0" applyFont="1" applyBorder="1" applyAlignment="1">
      <alignment vertical="center"/>
    </xf>
    <xf numFmtId="0" fontId="19" fillId="0" borderId="18" xfId="0" applyFont="1" applyBorder="1" applyAlignment="1">
      <alignment vertical="center"/>
    </xf>
    <xf numFmtId="0" fontId="19" fillId="0" borderId="68" xfId="0" applyFont="1" applyBorder="1" applyAlignment="1">
      <alignment vertical="center"/>
    </xf>
    <xf numFmtId="164" fontId="11" fillId="2" borderId="20" xfId="0" applyNumberFormat="1" applyFont="1" applyFill="1" applyBorder="1" applyAlignment="1">
      <alignment horizontal="center"/>
    </xf>
    <xf numFmtId="164" fontId="3" fillId="2" borderId="57" xfId="0" applyNumberFormat="1" applyFont="1" applyFill="1" applyBorder="1" applyAlignment="1">
      <alignment horizontal="center" vertical="center"/>
    </xf>
    <xf numFmtId="8" fontId="16" fillId="5" borderId="69" xfId="0" applyNumberFormat="1" applyFont="1" applyFill="1" applyBorder="1" applyAlignment="1">
      <alignment horizontal="center" vertical="center" wrapText="1"/>
    </xf>
    <xf numFmtId="8" fontId="16" fillId="5" borderId="70" xfId="0" applyNumberFormat="1" applyFont="1" applyFill="1" applyBorder="1" applyAlignment="1">
      <alignment horizontal="center" vertical="center" wrapText="1"/>
    </xf>
    <xf numFmtId="164" fontId="1" fillId="2" borderId="59" xfId="0" applyNumberFormat="1" applyFont="1" applyFill="1" applyBorder="1" applyAlignment="1"/>
    <xf numFmtId="164" fontId="3" fillId="2" borderId="18" xfId="0" applyNumberFormat="1" applyFont="1" applyFill="1" applyBorder="1" applyAlignment="1">
      <alignment horizontal="center" vertical="center"/>
    </xf>
    <xf numFmtId="0" fontId="1" fillId="0" borderId="18" xfId="0" applyNumberFormat="1" applyFont="1" applyBorder="1" applyAlignment="1"/>
    <xf numFmtId="0" fontId="15" fillId="0" borderId="18" xfId="2" applyBorder="1" applyAlignment="1">
      <alignment vertical="top" wrapText="1"/>
    </xf>
    <xf numFmtId="6" fontId="16" fillId="5" borderId="18" xfId="0" applyNumberFormat="1" applyFont="1" applyFill="1" applyBorder="1" applyAlignment="1">
      <alignment horizontal="center" vertical="center" wrapText="1"/>
    </xf>
    <xf numFmtId="0" fontId="15" fillId="0" borderId="6" xfId="2" applyBorder="1" applyAlignment="1">
      <alignment vertical="top" wrapText="1"/>
    </xf>
    <xf numFmtId="0" fontId="0" fillId="0" borderId="6" xfId="0" applyFont="1" applyBorder="1" applyAlignment="1">
      <alignment vertical="top" wrapText="1"/>
    </xf>
    <xf numFmtId="49" fontId="1" fillId="2" borderId="31" xfId="0" applyNumberFormat="1" applyFont="1" applyFill="1" applyBorder="1" applyAlignment="1"/>
    <xf numFmtId="49" fontId="3" fillId="6" borderId="61" xfId="0" applyNumberFormat="1" applyFont="1" applyFill="1" applyBorder="1" applyAlignment="1">
      <alignment horizontal="center" vertical="center"/>
    </xf>
    <xf numFmtId="49" fontId="1" fillId="2" borderId="51" xfId="0" applyNumberFormat="1" applyFont="1" applyFill="1" applyBorder="1" applyAlignment="1">
      <alignment horizontal="left" vertical="center"/>
    </xf>
    <xf numFmtId="0" fontId="15" fillId="0" borderId="0" xfId="2" applyAlignment="1">
      <alignment vertical="top" wrapText="1"/>
    </xf>
    <xf numFmtId="0" fontId="0" fillId="7" borderId="0" xfId="0" applyFont="1" applyFill="1" applyAlignment="1">
      <alignment vertical="top" wrapText="1"/>
    </xf>
    <xf numFmtId="0" fontId="0" fillId="7" borderId="6" xfId="0" applyFont="1" applyFill="1" applyBorder="1" applyAlignment="1">
      <alignment vertical="top" wrapText="1"/>
    </xf>
    <xf numFmtId="169" fontId="1" fillId="0" borderId="71" xfId="3" applyNumberFormat="1" applyFont="1" applyBorder="1" applyAlignment="1">
      <alignment horizontal="center" vertical="center"/>
    </xf>
    <xf numFmtId="0" fontId="1" fillId="0" borderId="29" xfId="0" applyNumberFormat="1" applyFont="1" applyBorder="1" applyAlignment="1">
      <alignment horizontal="center" vertical="center"/>
    </xf>
    <xf numFmtId="169" fontId="1" fillId="0" borderId="75" xfId="0" applyNumberFormat="1" applyFont="1" applyBorder="1" applyAlignment="1">
      <alignment horizontal="center" vertical="center"/>
    </xf>
    <xf numFmtId="0" fontId="24" fillId="0" borderId="0" xfId="0" applyFont="1" applyAlignment="1">
      <alignment vertical="top" wrapText="1"/>
    </xf>
    <xf numFmtId="0" fontId="25" fillId="0" borderId="0" xfId="0" applyFont="1" applyAlignment="1">
      <alignment vertical="top" wrapText="1"/>
    </xf>
    <xf numFmtId="169" fontId="24" fillId="0" borderId="0" xfId="0" applyNumberFormat="1" applyFont="1" applyAlignment="1">
      <alignment vertical="center" wrapText="1"/>
    </xf>
    <xf numFmtId="169" fontId="25" fillId="0" borderId="0" xfId="0" applyNumberFormat="1" applyFont="1" applyAlignment="1">
      <alignment vertical="center" wrapText="1"/>
    </xf>
    <xf numFmtId="169" fontId="0" fillId="0" borderId="0" xfId="0" applyNumberFormat="1" applyFont="1" applyAlignment="1">
      <alignment vertical="top" wrapText="1"/>
    </xf>
    <xf numFmtId="164" fontId="11" fillId="0" borderId="20" xfId="0" applyNumberFormat="1" applyFont="1" applyFill="1" applyBorder="1" applyAlignment="1">
      <alignment horizontal="center" vertical="center"/>
    </xf>
    <xf numFmtId="169" fontId="12" fillId="2" borderId="78" xfId="0" applyNumberFormat="1" applyFont="1" applyFill="1" applyBorder="1" applyAlignment="1">
      <alignment horizontal="center" vertical="center"/>
    </xf>
    <xf numFmtId="164" fontId="11" fillId="0" borderId="18" xfId="0" applyNumberFormat="1" applyFont="1" applyFill="1" applyBorder="1" applyAlignment="1">
      <alignment horizontal="center" vertical="center"/>
    </xf>
    <xf numFmtId="169" fontId="12" fillId="2" borderId="18" xfId="0" applyNumberFormat="1" applyFont="1" applyFill="1" applyBorder="1" applyAlignment="1">
      <alignment horizontal="center" vertical="center"/>
    </xf>
    <xf numFmtId="164" fontId="4" fillId="2" borderId="24" xfId="0" applyNumberFormat="1" applyFont="1" applyFill="1" applyBorder="1" applyAlignment="1">
      <alignment horizontal="center" vertical="center"/>
    </xf>
    <xf numFmtId="0" fontId="1" fillId="4" borderId="18" xfId="0" applyNumberFormat="1" applyFont="1" applyFill="1" applyBorder="1" applyAlignment="1"/>
    <xf numFmtId="49" fontId="3" fillId="4" borderId="79" xfId="0" applyNumberFormat="1" applyFont="1" applyFill="1" applyBorder="1" applyAlignment="1">
      <alignment horizontal="left"/>
    </xf>
    <xf numFmtId="0" fontId="10" fillId="0" borderId="18" xfId="0" applyNumberFormat="1" applyFont="1" applyFill="1" applyBorder="1" applyAlignment="1"/>
    <xf numFmtId="169" fontId="1" fillId="0" borderId="6" xfId="0" applyNumberFormat="1" applyFont="1" applyBorder="1" applyAlignment="1">
      <alignment horizontal="center" vertical="center"/>
    </xf>
    <xf numFmtId="0" fontId="0" fillId="0" borderId="6" xfId="0" applyFont="1" applyBorder="1" applyAlignment="1">
      <alignment vertical="top"/>
    </xf>
    <xf numFmtId="0" fontId="19" fillId="6" borderId="18" xfId="0" applyFont="1" applyFill="1" applyBorder="1" applyAlignment="1">
      <alignment horizontal="center" vertical="center" wrapText="1"/>
    </xf>
    <xf numFmtId="15" fontId="26" fillId="0" borderId="0" xfId="0" applyNumberFormat="1" applyFont="1" applyAlignment="1">
      <alignment horizontal="left" vertical="center" wrapText="1"/>
    </xf>
    <xf numFmtId="0" fontId="3" fillId="6" borderId="62"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1" fillId="0" borderId="18" xfId="0" applyFont="1" applyBorder="1" applyAlignment="1">
      <alignment horizontal="justify" vertical="center" wrapText="1"/>
    </xf>
    <xf numFmtId="169" fontId="1" fillId="0" borderId="18" xfId="0" applyNumberFormat="1" applyFont="1" applyBorder="1" applyAlignment="1">
      <alignment horizontal="center" wrapText="1"/>
    </xf>
    <xf numFmtId="0" fontId="20" fillId="0" borderId="50" xfId="2" applyFont="1" applyBorder="1" applyAlignment="1">
      <alignment vertical="top" wrapText="1"/>
    </xf>
    <xf numFmtId="169" fontId="3" fillId="0" borderId="18" xfId="0" applyNumberFormat="1" applyFont="1" applyBorder="1" applyAlignment="1">
      <alignment horizontal="center" wrapText="1"/>
    </xf>
    <xf numFmtId="0" fontId="1" fillId="0" borderId="35" xfId="0" applyFont="1" applyBorder="1" applyAlignment="1">
      <alignment vertical="top" wrapText="1"/>
    </xf>
    <xf numFmtId="0" fontId="1" fillId="0" borderId="72" xfId="0" applyFont="1" applyBorder="1" applyAlignment="1">
      <alignment vertical="top"/>
    </xf>
    <xf numFmtId="0" fontId="1" fillId="0" borderId="73" xfId="0" applyFont="1" applyBorder="1" applyAlignment="1">
      <alignment vertical="top" wrapText="1"/>
    </xf>
    <xf numFmtId="0" fontId="20" fillId="0" borderId="53" xfId="2" applyFont="1" applyBorder="1" applyAlignment="1">
      <alignment vertical="top" wrapText="1"/>
    </xf>
    <xf numFmtId="0" fontId="1" fillId="0" borderId="6" xfId="0" applyFont="1" applyBorder="1" applyAlignment="1">
      <alignment vertical="top" wrapText="1"/>
    </xf>
    <xf numFmtId="0" fontId="1" fillId="0" borderId="74" xfId="0" applyFont="1" applyBorder="1" applyAlignment="1">
      <alignment vertical="top" wrapText="1"/>
    </xf>
    <xf numFmtId="0" fontId="1" fillId="0" borderId="76" xfId="0" applyFont="1" applyBorder="1" applyAlignment="1">
      <alignment vertical="top"/>
    </xf>
    <xf numFmtId="0" fontId="1" fillId="0" borderId="77" xfId="0" applyFont="1" applyBorder="1" applyAlignment="1">
      <alignment vertical="top" wrapText="1"/>
    </xf>
    <xf numFmtId="169" fontId="1" fillId="0" borderId="29" xfId="0" applyNumberFormat="1" applyFont="1" applyBorder="1" applyAlignment="1">
      <alignment horizontal="center" vertical="center" wrapText="1"/>
    </xf>
    <xf numFmtId="0" fontId="3" fillId="0" borderId="0" xfId="0" applyFont="1" applyAlignment="1">
      <alignment horizontal="justify" vertical="center" wrapText="1"/>
    </xf>
    <xf numFmtId="6" fontId="3" fillId="0" borderId="0" xfId="0" applyNumberFormat="1" applyFont="1" applyAlignment="1">
      <alignment horizontal="justify" vertical="center" wrapText="1"/>
    </xf>
    <xf numFmtId="0" fontId="1" fillId="0" borderId="29" xfId="0" applyFont="1" applyBorder="1" applyAlignment="1">
      <alignment vertical="top" wrapText="1"/>
    </xf>
    <xf numFmtId="6" fontId="1" fillId="0" borderId="6" xfId="0" applyNumberFormat="1" applyFont="1" applyBorder="1" applyAlignment="1">
      <alignment horizontal="left" vertical="top"/>
    </xf>
    <xf numFmtId="169" fontId="1" fillId="0" borderId="80" xfId="0" applyNumberFormat="1" applyFont="1" applyBorder="1" applyAlignment="1">
      <alignment horizontal="center" vertical="center"/>
    </xf>
    <xf numFmtId="0" fontId="17" fillId="0" borderId="0" xfId="0" applyFont="1" applyAlignment="1">
      <alignment vertical="top"/>
    </xf>
    <xf numFmtId="0" fontId="1" fillId="0" borderId="6" xfId="0" applyFont="1" applyBorder="1" applyAlignment="1">
      <alignment vertical="top"/>
    </xf>
    <xf numFmtId="0" fontId="20" fillId="0" borderId="0" xfId="2" applyFont="1" applyAlignment="1">
      <alignment vertical="top"/>
    </xf>
    <xf numFmtId="0" fontId="3" fillId="6" borderId="18" xfId="0" applyFont="1" applyFill="1" applyBorder="1" applyAlignment="1">
      <alignment horizontal="justify" vertical="center" wrapText="1"/>
    </xf>
    <xf numFmtId="6" fontId="3" fillId="6" borderId="18" xfId="0" applyNumberFormat="1" applyFont="1" applyFill="1" applyBorder="1" applyAlignment="1">
      <alignment horizontal="center" vertical="center" wrapText="1"/>
    </xf>
    <xf numFmtId="0" fontId="1" fillId="0" borderId="18" xfId="0" applyFont="1" applyBorder="1" applyAlignment="1">
      <alignment horizontal="left" vertical="center" wrapText="1"/>
    </xf>
    <xf numFmtId="169" fontId="1" fillId="0" borderId="18" xfId="0" applyNumberFormat="1" applyFont="1" applyBorder="1" applyAlignment="1">
      <alignment horizontal="center" vertical="center" wrapText="1"/>
    </xf>
    <xf numFmtId="0" fontId="17" fillId="0" borderId="0" xfId="0" applyFont="1" applyAlignment="1">
      <alignment horizontal="left" vertical="center"/>
    </xf>
    <xf numFmtId="0" fontId="3" fillId="0" borderId="18" xfId="0" applyFont="1" applyBorder="1" applyAlignment="1">
      <alignment horizontal="left" vertical="center" wrapText="1"/>
    </xf>
    <xf numFmtId="169" fontId="3" fillId="0" borderId="18" xfId="0" applyNumberFormat="1" applyFont="1" applyBorder="1" applyAlignment="1">
      <alignment horizontal="center" vertical="center"/>
    </xf>
    <xf numFmtId="0" fontId="3" fillId="6" borderId="71" xfId="0" applyFont="1" applyFill="1" applyBorder="1" applyAlignment="1">
      <alignment vertical="top"/>
    </xf>
    <xf numFmtId="0" fontId="3" fillId="6" borderId="72" xfId="0" applyFont="1" applyFill="1" applyBorder="1" applyAlignment="1">
      <alignment vertical="top" wrapText="1"/>
    </xf>
    <xf numFmtId="0" fontId="3" fillId="6" borderId="73" xfId="0" applyFont="1" applyFill="1" applyBorder="1" applyAlignment="1">
      <alignment vertical="top" wrapText="1"/>
    </xf>
    <xf numFmtId="0" fontId="1" fillId="0" borderId="50" xfId="0" applyFont="1" applyBorder="1" applyAlignment="1">
      <alignment horizontal="left" vertical="center" wrapText="1"/>
    </xf>
    <xf numFmtId="0" fontId="1" fillId="0" borderId="18" xfId="0" applyFont="1" applyBorder="1" applyAlignment="1">
      <alignment vertical="top" wrapText="1"/>
    </xf>
    <xf numFmtId="0" fontId="23" fillId="0" borderId="18" xfId="0" applyFont="1" applyBorder="1" applyAlignment="1">
      <alignment vertical="top" wrapText="1"/>
    </xf>
    <xf numFmtId="0" fontId="3" fillId="0" borderId="18" xfId="0" applyFont="1" applyBorder="1" applyAlignment="1">
      <alignment horizontal="justify" vertical="center" wrapText="1"/>
    </xf>
    <xf numFmtId="169" fontId="23" fillId="0" borderId="18" xfId="0" applyNumberFormat="1" applyFont="1" applyBorder="1" applyAlignment="1">
      <alignment horizontal="center" vertical="center" wrapText="1"/>
    </xf>
    <xf numFmtId="169" fontId="1" fillId="0" borderId="0" xfId="0" applyNumberFormat="1" applyFont="1" applyAlignment="1">
      <alignment vertical="top" wrapText="1"/>
    </xf>
    <xf numFmtId="0" fontId="14" fillId="0" borderId="0" xfId="0" applyFont="1" applyAlignment="1">
      <alignment vertical="top"/>
    </xf>
    <xf numFmtId="169" fontId="1" fillId="0" borderId="0" xfId="0" applyNumberFormat="1" applyFont="1" applyAlignment="1"/>
    <xf numFmtId="0" fontId="30" fillId="8" borderId="81" xfId="0" applyFont="1" applyFill="1" applyBorder="1" applyAlignment="1">
      <alignment horizontal="center" wrapText="1"/>
    </xf>
    <xf numFmtId="0" fontId="31" fillId="9" borderId="81" xfId="0" applyFont="1" applyFill="1" applyBorder="1" applyAlignment="1">
      <alignment horizontal="left" vertical="center" wrapText="1"/>
    </xf>
    <xf numFmtId="0" fontId="32" fillId="5" borderId="81" xfId="0" applyFont="1" applyFill="1" applyBorder="1" applyAlignment="1">
      <alignment horizontal="right" vertical="center" wrapText="1"/>
    </xf>
    <xf numFmtId="0" fontId="31" fillId="10" borderId="81" xfId="0" applyFont="1" applyFill="1" applyBorder="1" applyAlignment="1">
      <alignment horizontal="left" vertical="center" wrapText="1" indent="1"/>
    </xf>
    <xf numFmtId="0" fontId="32" fillId="11" borderId="81" xfId="0" applyFont="1" applyFill="1" applyBorder="1" applyAlignment="1">
      <alignment horizontal="right" vertical="center" wrapText="1"/>
    </xf>
    <xf numFmtId="0" fontId="31" fillId="9" borderId="81" xfId="0" applyFont="1" applyFill="1" applyBorder="1" applyAlignment="1">
      <alignment horizontal="left" vertical="center" wrapText="1" indent="1"/>
    </xf>
    <xf numFmtId="0" fontId="31" fillId="10" borderId="81" xfId="0" applyFont="1" applyFill="1" applyBorder="1" applyAlignment="1">
      <alignment horizontal="left" vertical="center" wrapText="1"/>
    </xf>
    <xf numFmtId="0" fontId="32" fillId="12" borderId="81" xfId="0" applyFont="1" applyFill="1" applyBorder="1" applyAlignment="1">
      <alignment horizontal="right" vertical="center" wrapText="1"/>
    </xf>
    <xf numFmtId="0" fontId="33" fillId="0" borderId="0" xfId="0" applyFont="1" applyAlignment="1">
      <alignment vertical="center" wrapText="1"/>
    </xf>
    <xf numFmtId="0" fontId="34" fillId="0" borderId="0" xfId="0" applyFont="1" applyAlignment="1">
      <alignment vertical="center" wrapText="1"/>
    </xf>
    <xf numFmtId="0" fontId="35" fillId="0" borderId="0" xfId="0" applyFont="1" applyAlignment="1">
      <alignment vertical="center" wrapText="1"/>
    </xf>
    <xf numFmtId="0" fontId="15" fillId="0" borderId="0" xfId="2" applyAlignment="1">
      <alignment vertical="center" wrapText="1"/>
    </xf>
    <xf numFmtId="0" fontId="36" fillId="5" borderId="94" xfId="0" applyFont="1" applyFill="1" applyBorder="1" applyAlignment="1">
      <alignment horizontal="center" vertical="center" wrapText="1"/>
    </xf>
    <xf numFmtId="0" fontId="15" fillId="5" borderId="95" xfId="2" applyFill="1" applyBorder="1" applyAlignment="1">
      <alignment horizontal="center" vertical="center" wrapText="1"/>
    </xf>
    <xf numFmtId="0" fontId="36" fillId="5" borderId="95" xfId="0" applyFont="1" applyFill="1" applyBorder="1" applyAlignment="1">
      <alignment horizontal="center" vertical="center" wrapText="1"/>
    </xf>
    <xf numFmtId="3" fontId="16" fillId="5" borderId="93" xfId="0" applyNumberFormat="1" applyFont="1" applyFill="1" applyBorder="1" applyAlignment="1">
      <alignment horizontal="center" vertical="center" wrapText="1"/>
    </xf>
    <xf numFmtId="10" fontId="16" fillId="5" borderId="93" xfId="0" applyNumberFormat="1" applyFont="1" applyFill="1" applyBorder="1" applyAlignment="1">
      <alignment horizontal="center" vertical="center" wrapText="1"/>
    </xf>
    <xf numFmtId="8" fontId="16" fillId="5" borderId="93" xfId="0" applyNumberFormat="1" applyFont="1" applyFill="1" applyBorder="1" applyAlignment="1">
      <alignment horizontal="center" vertical="center" wrapText="1"/>
    </xf>
    <xf numFmtId="6" fontId="16" fillId="5" borderId="93" xfId="0" applyNumberFormat="1" applyFont="1" applyFill="1" applyBorder="1" applyAlignment="1">
      <alignment horizontal="center" vertical="center" wrapText="1"/>
    </xf>
    <xf numFmtId="9" fontId="36" fillId="5" borderId="94" xfId="0" applyNumberFormat="1" applyFont="1" applyFill="1" applyBorder="1" applyAlignment="1">
      <alignment horizontal="center" vertical="center" wrapText="1"/>
    </xf>
    <xf numFmtId="0" fontId="16" fillId="5" borderId="93" xfId="0" applyFont="1" applyFill="1" applyBorder="1" applyAlignment="1">
      <alignment horizontal="center" vertical="center" wrapText="1"/>
    </xf>
    <xf numFmtId="0" fontId="15" fillId="5" borderId="93" xfId="2" applyFill="1" applyBorder="1" applyAlignment="1">
      <alignment horizontal="center" vertical="center" wrapText="1"/>
    </xf>
    <xf numFmtId="0" fontId="1" fillId="10" borderId="97" xfId="0" applyFont="1" applyFill="1" applyBorder="1" applyAlignment="1">
      <alignment horizontal="center" vertical="center" wrapText="1"/>
    </xf>
    <xf numFmtId="0" fontId="20" fillId="11" borderId="97" xfId="2" applyFont="1" applyFill="1" applyBorder="1" applyAlignment="1">
      <alignment horizontal="left" vertical="center" wrapText="1"/>
    </xf>
    <xf numFmtId="0" fontId="1" fillId="11" borderId="97" xfId="0" applyFont="1" applyFill="1" applyBorder="1" applyAlignment="1">
      <alignment horizontal="center" vertical="center" wrapText="1"/>
    </xf>
    <xf numFmtId="3" fontId="1" fillId="11" borderId="97" xfId="0" applyNumberFormat="1" applyFont="1" applyFill="1" applyBorder="1" applyAlignment="1">
      <alignment horizontal="right" vertical="center" wrapText="1"/>
    </xf>
    <xf numFmtId="10" fontId="1" fillId="11" borderId="97" xfId="0" applyNumberFormat="1" applyFont="1" applyFill="1" applyBorder="1" applyAlignment="1">
      <alignment horizontal="right" vertical="center" wrapText="1"/>
    </xf>
    <xf numFmtId="0" fontId="1" fillId="11" borderId="97" xfId="0" applyFont="1" applyFill="1" applyBorder="1" applyAlignment="1">
      <alignment horizontal="right" vertical="center" wrapText="1"/>
    </xf>
    <xf numFmtId="8" fontId="1" fillId="11" borderId="97" xfId="0" applyNumberFormat="1" applyFont="1" applyFill="1" applyBorder="1" applyAlignment="1">
      <alignment horizontal="right" vertical="center" wrapText="1"/>
    </xf>
    <xf numFmtId="6" fontId="1" fillId="11" borderId="97" xfId="0" applyNumberFormat="1" applyFont="1" applyFill="1" applyBorder="1" applyAlignment="1">
      <alignment horizontal="right" vertical="center" wrapText="1"/>
    </xf>
    <xf numFmtId="10" fontId="1" fillId="11" borderId="98" xfId="0" applyNumberFormat="1" applyFont="1" applyFill="1" applyBorder="1" applyAlignment="1">
      <alignment horizontal="right" vertical="center" wrapText="1"/>
    </xf>
    <xf numFmtId="0" fontId="1" fillId="13" borderId="96" xfId="0" applyFont="1" applyFill="1" applyBorder="1" applyAlignment="1">
      <alignment horizontal="center" vertical="center" wrapText="1"/>
    </xf>
    <xf numFmtId="0" fontId="20" fillId="5" borderId="96" xfId="2" applyFont="1" applyFill="1" applyBorder="1" applyAlignment="1">
      <alignment horizontal="left" vertical="center" wrapText="1"/>
    </xf>
    <xf numFmtId="0" fontId="1" fillId="5" borderId="96" xfId="0" applyFont="1" applyFill="1" applyBorder="1" applyAlignment="1">
      <alignment horizontal="center" vertical="center" wrapText="1"/>
    </xf>
    <xf numFmtId="0" fontId="1" fillId="5" borderId="96" xfId="0" applyFont="1" applyFill="1" applyBorder="1" applyAlignment="1">
      <alignment horizontal="right" vertical="center" wrapText="1"/>
    </xf>
    <xf numFmtId="10" fontId="1" fillId="5" borderId="96" xfId="0" applyNumberFormat="1" applyFont="1" applyFill="1" applyBorder="1" applyAlignment="1">
      <alignment horizontal="right" vertical="center" wrapText="1"/>
    </xf>
    <xf numFmtId="8" fontId="1" fillId="5" borderId="96" xfId="0" applyNumberFormat="1" applyFont="1" applyFill="1" applyBorder="1" applyAlignment="1">
      <alignment horizontal="right" vertical="center" wrapText="1"/>
    </xf>
    <xf numFmtId="6" fontId="1" fillId="5" borderId="96" xfId="0" applyNumberFormat="1" applyFont="1" applyFill="1" applyBorder="1" applyAlignment="1">
      <alignment horizontal="right" vertical="center" wrapText="1"/>
    </xf>
    <xf numFmtId="10" fontId="1" fillId="5" borderId="99" xfId="0" applyNumberFormat="1" applyFont="1" applyFill="1" applyBorder="1" applyAlignment="1">
      <alignment horizontal="right" vertical="center" wrapText="1"/>
    </xf>
    <xf numFmtId="0" fontId="1" fillId="10" borderId="96" xfId="0" applyFont="1" applyFill="1" applyBorder="1" applyAlignment="1">
      <alignment horizontal="center" vertical="center" wrapText="1"/>
    </xf>
    <xf numFmtId="0" fontId="20" fillId="11" borderId="96" xfId="2" applyFont="1" applyFill="1" applyBorder="1" applyAlignment="1">
      <alignment horizontal="left" vertical="center" wrapText="1"/>
    </xf>
    <xf numFmtId="0" fontId="1" fillId="11" borderId="96" xfId="0" applyFont="1" applyFill="1" applyBorder="1" applyAlignment="1">
      <alignment horizontal="center" vertical="center" wrapText="1"/>
    </xf>
    <xf numFmtId="0" fontId="1" fillId="11" borderId="96" xfId="0" applyFont="1" applyFill="1" applyBorder="1" applyAlignment="1">
      <alignment horizontal="right" vertical="center" wrapText="1"/>
    </xf>
    <xf numFmtId="10" fontId="1" fillId="11" borderId="96" xfId="0" applyNumberFormat="1" applyFont="1" applyFill="1" applyBorder="1" applyAlignment="1">
      <alignment horizontal="right" vertical="center" wrapText="1"/>
    </xf>
    <xf numFmtId="8" fontId="1" fillId="11" borderId="96" xfId="0" applyNumberFormat="1" applyFont="1" applyFill="1" applyBorder="1" applyAlignment="1">
      <alignment horizontal="right" vertical="center" wrapText="1"/>
    </xf>
    <xf numFmtId="6" fontId="1" fillId="11" borderId="96" xfId="0" applyNumberFormat="1" applyFont="1" applyFill="1" applyBorder="1" applyAlignment="1">
      <alignment horizontal="right" vertical="center" wrapText="1"/>
    </xf>
    <xf numFmtId="10" fontId="1" fillId="11" borderId="99" xfId="0" applyNumberFormat="1" applyFont="1" applyFill="1" applyBorder="1" applyAlignment="1">
      <alignment horizontal="right" vertical="center" wrapText="1"/>
    </xf>
    <xf numFmtId="3" fontId="1" fillId="5" borderId="96" xfId="0" applyNumberFormat="1" applyFont="1" applyFill="1" applyBorder="1" applyAlignment="1">
      <alignment horizontal="right" vertical="center" wrapText="1"/>
    </xf>
    <xf numFmtId="3" fontId="1" fillId="11" borderId="96" xfId="0" applyNumberFormat="1" applyFont="1" applyFill="1" applyBorder="1" applyAlignment="1">
      <alignment horizontal="right" vertical="center" wrapText="1"/>
    </xf>
    <xf numFmtId="8" fontId="1" fillId="12" borderId="96" xfId="0" applyNumberFormat="1" applyFont="1" applyFill="1" applyBorder="1" applyAlignment="1">
      <alignment horizontal="right" vertical="center" wrapText="1"/>
    </xf>
    <xf numFmtId="6" fontId="1" fillId="12" borderId="96" xfId="0" applyNumberFormat="1" applyFont="1" applyFill="1" applyBorder="1" applyAlignment="1">
      <alignment horizontal="right" vertical="center" wrapText="1"/>
    </xf>
    <xf numFmtId="0" fontId="1" fillId="13" borderId="100" xfId="0" applyFont="1" applyFill="1" applyBorder="1" applyAlignment="1">
      <alignment horizontal="center" vertical="center" wrapText="1"/>
    </xf>
    <xf numFmtId="0" fontId="20" fillId="5" borderId="100" xfId="2" applyFont="1" applyFill="1" applyBorder="1" applyAlignment="1">
      <alignment horizontal="left" vertical="center" wrapText="1"/>
    </xf>
    <xf numFmtId="0" fontId="1" fillId="5" borderId="100" xfId="0" applyFont="1" applyFill="1" applyBorder="1" applyAlignment="1">
      <alignment horizontal="center" vertical="center" wrapText="1"/>
    </xf>
    <xf numFmtId="3" fontId="1" fillId="5" borderId="100" xfId="0" applyNumberFormat="1" applyFont="1" applyFill="1" applyBorder="1" applyAlignment="1">
      <alignment horizontal="right" vertical="center" wrapText="1"/>
    </xf>
    <xf numFmtId="10" fontId="1" fillId="5" borderId="100" xfId="0" applyNumberFormat="1" applyFont="1" applyFill="1" applyBorder="1" applyAlignment="1">
      <alignment horizontal="right" vertical="center" wrapText="1"/>
    </xf>
    <xf numFmtId="0" fontId="1" fillId="5" borderId="100" xfId="0" applyFont="1" applyFill="1" applyBorder="1" applyAlignment="1">
      <alignment horizontal="right" vertical="center" wrapText="1"/>
    </xf>
    <xf numFmtId="8" fontId="1" fillId="5" borderId="100" xfId="0" applyNumberFormat="1" applyFont="1" applyFill="1" applyBorder="1" applyAlignment="1">
      <alignment horizontal="right" vertical="center" wrapText="1"/>
    </xf>
    <xf numFmtId="6" fontId="1" fillId="5" borderId="100" xfId="0" applyNumberFormat="1" applyFont="1" applyFill="1" applyBorder="1" applyAlignment="1">
      <alignment horizontal="right" vertical="center" wrapText="1"/>
    </xf>
    <xf numFmtId="10" fontId="1" fillId="5" borderId="101" xfId="0" applyNumberFormat="1" applyFont="1" applyFill="1" applyBorder="1" applyAlignment="1">
      <alignment horizontal="right" vertical="center" wrapText="1"/>
    </xf>
    <xf numFmtId="0" fontId="1" fillId="13" borderId="97" xfId="0" applyFont="1" applyFill="1" applyBorder="1" applyAlignment="1">
      <alignment horizontal="center" vertical="center" wrapText="1"/>
    </xf>
    <xf numFmtId="0" fontId="20" fillId="5" borderId="97" xfId="2" applyFont="1" applyFill="1" applyBorder="1" applyAlignment="1">
      <alignment horizontal="left" vertical="center" wrapText="1"/>
    </xf>
    <xf numFmtId="0" fontId="1" fillId="5" borderId="97" xfId="0" applyFont="1" applyFill="1" applyBorder="1" applyAlignment="1">
      <alignment horizontal="center" vertical="center" wrapText="1"/>
    </xf>
    <xf numFmtId="0" fontId="1" fillId="5" borderId="97" xfId="0" applyFont="1" applyFill="1" applyBorder="1" applyAlignment="1">
      <alignment horizontal="right" vertical="center" wrapText="1"/>
    </xf>
    <xf numFmtId="10" fontId="1" fillId="5" borderId="97" xfId="0" applyNumberFormat="1" applyFont="1" applyFill="1" applyBorder="1" applyAlignment="1">
      <alignment horizontal="right" vertical="center" wrapText="1"/>
    </xf>
    <xf numFmtId="8" fontId="1" fillId="5" borderId="97" xfId="0" applyNumberFormat="1" applyFont="1" applyFill="1" applyBorder="1" applyAlignment="1">
      <alignment horizontal="right" vertical="center" wrapText="1"/>
    </xf>
    <xf numFmtId="6" fontId="1" fillId="5" borderId="97" xfId="0" applyNumberFormat="1" applyFont="1" applyFill="1" applyBorder="1" applyAlignment="1">
      <alignment horizontal="right" vertical="center" wrapText="1"/>
    </xf>
    <xf numFmtId="10" fontId="1" fillId="5" borderId="98" xfId="0" applyNumberFormat="1" applyFont="1" applyFill="1" applyBorder="1" applyAlignment="1">
      <alignment horizontal="right" vertical="center" wrapText="1"/>
    </xf>
    <xf numFmtId="0" fontId="1" fillId="5" borderId="101" xfId="0" applyFont="1" applyFill="1" applyBorder="1" applyAlignment="1">
      <alignment horizontal="right" vertical="center" wrapText="1"/>
    </xf>
    <xf numFmtId="8" fontId="16" fillId="12" borderId="93" xfId="0" applyNumberFormat="1" applyFont="1" applyFill="1" applyBorder="1" applyAlignment="1">
      <alignment horizontal="center" vertical="center" wrapText="1"/>
    </xf>
    <xf numFmtId="6" fontId="16" fillId="12" borderId="93" xfId="0" applyNumberFormat="1" applyFont="1" applyFill="1" applyBorder="1" applyAlignment="1">
      <alignment horizontal="center" vertical="center" wrapText="1"/>
    </xf>
    <xf numFmtId="169" fontId="0" fillId="0" borderId="18" xfId="0" applyNumberFormat="1" applyFont="1" applyBorder="1" applyAlignment="1">
      <alignment horizontal="center" vertical="center" wrapText="1"/>
    </xf>
    <xf numFmtId="0" fontId="0" fillId="0" borderId="18" xfId="0" applyFont="1" applyBorder="1" applyAlignment="1">
      <alignment horizontal="left" wrapText="1"/>
    </xf>
    <xf numFmtId="0" fontId="23" fillId="6" borderId="18" xfId="0" applyFont="1" applyFill="1" applyBorder="1" applyAlignment="1">
      <alignment horizontal="left" vertical="center" wrapText="1"/>
    </xf>
    <xf numFmtId="169" fontId="0" fillId="6" borderId="18" xfId="0" applyNumberFormat="1" applyFont="1" applyFill="1" applyBorder="1" applyAlignment="1">
      <alignment horizontal="center" vertical="center" wrapText="1"/>
    </xf>
    <xf numFmtId="169" fontId="0" fillId="0" borderId="18" xfId="0" applyNumberFormat="1" applyFont="1" applyBorder="1" applyAlignment="1">
      <alignment vertical="top" wrapText="1"/>
    </xf>
    <xf numFmtId="0" fontId="1" fillId="0" borderId="6" xfId="0" applyFont="1" applyBorder="1" applyAlignment="1">
      <alignment horizontal="left" vertical="top"/>
    </xf>
    <xf numFmtId="0" fontId="2" fillId="2" borderId="2" xfId="0" applyNumberFormat="1" applyFont="1" applyFill="1" applyBorder="1" applyAlignment="1">
      <alignment horizontal="center"/>
    </xf>
    <xf numFmtId="9" fontId="36" fillId="5" borderId="94" xfId="0" applyNumberFormat="1" applyFont="1" applyFill="1" applyBorder="1" applyAlignment="1">
      <alignment horizontal="center" vertical="center" wrapText="1"/>
    </xf>
    <xf numFmtId="9" fontId="36" fillId="5" borderId="95" xfId="0" applyNumberFormat="1" applyFont="1" applyFill="1" applyBorder="1" applyAlignment="1">
      <alignment horizontal="center" vertical="center" wrapText="1"/>
    </xf>
    <xf numFmtId="0" fontId="15" fillId="5" borderId="94" xfId="2" applyFill="1" applyBorder="1" applyAlignment="1">
      <alignment horizontal="center" vertical="center" wrapText="1"/>
    </xf>
    <xf numFmtId="0" fontId="15" fillId="5" borderId="95" xfId="2" applyFill="1" applyBorder="1" applyAlignment="1">
      <alignment horizontal="center" vertical="center" wrapText="1"/>
    </xf>
    <xf numFmtId="0" fontId="36" fillId="5" borderId="94" xfId="0" applyFont="1" applyFill="1" applyBorder="1" applyAlignment="1">
      <alignment horizontal="center" vertical="center" wrapText="1"/>
    </xf>
    <xf numFmtId="0" fontId="36" fillId="5" borderId="95" xfId="0" applyFont="1" applyFill="1" applyBorder="1" applyAlignment="1">
      <alignment horizontal="center" vertical="center" wrapText="1"/>
    </xf>
    <xf numFmtId="0" fontId="30" fillId="8" borderId="85" xfId="0" applyFont="1" applyFill="1" applyBorder="1" applyAlignment="1">
      <alignment horizontal="center" wrapText="1"/>
    </xf>
    <xf numFmtId="0" fontId="30" fillId="8" borderId="86" xfId="0" applyFont="1" applyFill="1" applyBorder="1" applyAlignment="1">
      <alignment horizontal="center" wrapText="1"/>
    </xf>
    <xf numFmtId="0" fontId="30" fillId="8" borderId="87" xfId="0" applyFont="1" applyFill="1" applyBorder="1" applyAlignment="1">
      <alignment horizontal="center" wrapText="1"/>
    </xf>
    <xf numFmtId="0" fontId="30" fillId="8" borderId="88" xfId="0" applyFont="1" applyFill="1" applyBorder="1" applyAlignment="1">
      <alignment horizontal="center" wrapText="1"/>
    </xf>
    <xf numFmtId="0" fontId="27" fillId="5" borderId="85" xfId="0" applyFont="1" applyFill="1" applyBorder="1" applyAlignment="1">
      <alignment horizontal="left" vertical="center" wrapText="1"/>
    </xf>
    <xf numFmtId="0" fontId="27" fillId="5" borderId="89" xfId="0" applyFont="1" applyFill="1" applyBorder="1" applyAlignment="1">
      <alignment horizontal="left" vertical="center" wrapText="1"/>
    </xf>
    <xf numFmtId="0" fontId="27" fillId="5" borderId="86" xfId="0" applyFont="1" applyFill="1" applyBorder="1" applyAlignment="1">
      <alignment horizontal="left" vertical="center" wrapText="1"/>
    </xf>
    <xf numFmtId="0" fontId="27" fillId="5" borderId="90" xfId="0" applyFont="1" applyFill="1" applyBorder="1" applyAlignment="1">
      <alignment horizontal="left" vertical="center" wrapText="1"/>
    </xf>
    <xf numFmtId="0" fontId="27" fillId="5" borderId="6" xfId="0" applyFont="1" applyFill="1" applyBorder="1" applyAlignment="1">
      <alignment horizontal="left" vertical="center" wrapText="1"/>
    </xf>
    <xf numFmtId="0" fontId="27" fillId="5" borderId="91" xfId="0" applyFont="1" applyFill="1" applyBorder="1" applyAlignment="1">
      <alignment horizontal="left" vertical="center" wrapText="1"/>
    </xf>
    <xf numFmtId="0" fontId="27" fillId="5" borderId="87" xfId="0" applyFont="1" applyFill="1" applyBorder="1" applyAlignment="1">
      <alignment horizontal="left" vertical="center" wrapText="1"/>
    </xf>
    <xf numFmtId="0" fontId="27" fillId="5" borderId="92" xfId="0" applyFont="1" applyFill="1" applyBorder="1" applyAlignment="1">
      <alignment horizontal="left" vertical="center" wrapText="1"/>
    </xf>
    <xf numFmtId="0" fontId="27" fillId="5" borderId="88" xfId="0" applyFont="1" applyFill="1" applyBorder="1" applyAlignment="1">
      <alignment horizontal="left" vertical="center" wrapText="1"/>
    </xf>
    <xf numFmtId="0" fontId="28" fillId="5" borderId="92" xfId="0" applyFont="1" applyFill="1" applyBorder="1" applyAlignment="1">
      <alignment horizontal="left" vertical="center" wrapText="1"/>
    </xf>
    <xf numFmtId="0" fontId="0" fillId="0" borderId="92" xfId="0" applyFont="1" applyBorder="1" applyAlignment="1">
      <alignment vertical="top" wrapText="1"/>
    </xf>
    <xf numFmtId="0" fontId="15" fillId="8" borderId="82" xfId="2" applyFill="1" applyBorder="1" applyAlignment="1">
      <alignment horizontal="center" wrapText="1"/>
    </xf>
    <xf numFmtId="0" fontId="15" fillId="8" borderId="83" xfId="2" applyFill="1" applyBorder="1" applyAlignment="1">
      <alignment horizontal="center" wrapText="1"/>
    </xf>
    <xf numFmtId="0" fontId="15" fillId="8" borderId="84" xfId="2" applyFill="1" applyBorder="1" applyAlignment="1">
      <alignment horizontal="center" wrapText="1"/>
    </xf>
    <xf numFmtId="0" fontId="15" fillId="8" borderId="87" xfId="2" applyFill="1" applyBorder="1" applyAlignment="1">
      <alignment horizontal="center" wrapText="1"/>
    </xf>
    <xf numFmtId="0" fontId="15" fillId="8" borderId="88" xfId="2" applyFill="1" applyBorder="1" applyAlignment="1">
      <alignment horizontal="center" wrapText="1"/>
    </xf>
  </cellXfs>
  <cellStyles count="4">
    <cellStyle name="Currency" xfId="3" builtinId="4"/>
    <cellStyle name="Hyperlink" xfId="2" builtinId="8"/>
    <cellStyle name="Normal" xfId="0" builtinId="0"/>
    <cellStyle name="Percent" xfId="1" builtinId="5"/>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FF00"/>
      <rgbColor rgb="FFFF0000"/>
      <rgbColor rgb="FF548135"/>
      <rgbColor rgb="FFB4C6E7"/>
      <rgbColor rgb="FFFF9900"/>
      <rgbColor rgb="FFDEEAF6"/>
      <rgbColor rgb="FF9CC2E5"/>
      <rgbColor rgb="FFE2EEDA"/>
      <rgbColor rgb="00000000"/>
      <rgbColor rgb="FFFFC7CE"/>
      <rgbColor rgb="FF9C0006"/>
      <rgbColor rgb="FFC6EFCE"/>
      <rgbColor rgb="FF00610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59</xdr:row>
      <xdr:rowOff>0</xdr:rowOff>
    </xdr:from>
    <xdr:to>
      <xdr:col>4</xdr:col>
      <xdr:colOff>609600</xdr:colOff>
      <xdr:row>92</xdr:row>
      <xdr:rowOff>142875</xdr:rowOff>
    </xdr:to>
    <xdr:pic>
      <xdr:nvPicPr>
        <xdr:cNvPr id="2" name="Picture 1">
          <a:extLst>
            <a:ext uri="{FF2B5EF4-FFF2-40B4-BE49-F238E27FC236}">
              <a16:creationId xmlns:a16="http://schemas.microsoft.com/office/drawing/2014/main" id="{4D1559A0-AE5E-4A07-94AB-A26F84E55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1775" y="8229600"/>
          <a:ext cx="5133975" cy="548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ls.gov/oes/current/oes_pa.htm" TargetMode="External"/><Relationship Id="rId7" Type="http://schemas.openxmlformats.org/officeDocument/2006/relationships/comments" Target="../comments1.xml"/><Relationship Id="rId2" Type="http://schemas.openxmlformats.org/officeDocument/2006/relationships/hyperlink" Target="https://www.bls.gov/oes/current/oes_pa.htm" TargetMode="External"/><Relationship Id="rId1" Type="http://schemas.openxmlformats.org/officeDocument/2006/relationships/hyperlink" Target="https://www.bls.gov/regions/southwest/news-release/employercostsforemployeecompensation_regions.htm"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bls.gov/oes/current/oes132011.ht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odd.ohio.gov/wps/portal/gov/dodd/providers" TargetMode="External"/><Relationship Id="rId2" Type="http://schemas.openxmlformats.org/officeDocument/2006/relationships/hyperlink" Target="https://www.dhs.pa.gov/providers/Providers/Pages/ODP-Rates.aspx" TargetMode="External"/><Relationship Id="rId1" Type="http://schemas.openxmlformats.org/officeDocument/2006/relationships/hyperlink" Target="https://www.dhs.pa.gov/providers/Providers/Pages/ODP-Rates.aspx"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bls.gov/oes/current/oes_pa.htm" TargetMode="External"/><Relationship Id="rId7" Type="http://schemas.openxmlformats.org/officeDocument/2006/relationships/printerSettings" Target="../printerSettings/printerSettings2.bin"/><Relationship Id="rId2" Type="http://schemas.openxmlformats.org/officeDocument/2006/relationships/hyperlink" Target="https://www.bls.gov/oes/current/oes_pa.htm" TargetMode="External"/><Relationship Id="rId1" Type="http://schemas.openxmlformats.org/officeDocument/2006/relationships/hyperlink" Target="https://www.bls.gov/regions/southwest/news-release/employercostsforemployeecompensation_regions.htm" TargetMode="External"/><Relationship Id="rId6" Type="http://schemas.openxmlformats.org/officeDocument/2006/relationships/hyperlink" Target="https://www.bls.gov/opub/ted/2020/consumer-prices-increase-1-point-0-percent-in-the-12-months-ending-july-2020.htm" TargetMode="External"/><Relationship Id="rId5" Type="http://schemas.openxmlformats.org/officeDocument/2006/relationships/hyperlink" Target="https://www.pottstown.org/DocumentCenter/View/240/Economic-Development-Strategic-Plan?bidId=" TargetMode="External"/><Relationship Id="rId4" Type="http://schemas.openxmlformats.org/officeDocument/2006/relationships/hyperlink" Target="https://www.bls.gov/oes/current/oes132011.ht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bls.gov/oes/current/oes291161.htm" TargetMode="External"/><Relationship Id="rId3" Type="http://schemas.openxmlformats.org/officeDocument/2006/relationships/hyperlink" Target="https://www.bls.gov/oes/current/oes291128.htm" TargetMode="External"/><Relationship Id="rId7" Type="http://schemas.openxmlformats.org/officeDocument/2006/relationships/hyperlink" Target="https://www.bls.gov/oes/current/oes291151.htm" TargetMode="External"/><Relationship Id="rId2" Type="http://schemas.openxmlformats.org/officeDocument/2006/relationships/hyperlink" Target="https://www.bls.gov/oes/current/oes291127.htm" TargetMode="External"/><Relationship Id="rId1" Type="http://schemas.openxmlformats.org/officeDocument/2006/relationships/hyperlink" Target="https://www.bls.gov/oes/current/oes_pa.htm" TargetMode="External"/><Relationship Id="rId6" Type="http://schemas.openxmlformats.org/officeDocument/2006/relationships/hyperlink" Target="https://www.bls.gov/oes/current/oes291141.htm" TargetMode="External"/><Relationship Id="rId5" Type="http://schemas.openxmlformats.org/officeDocument/2006/relationships/hyperlink" Target="https://www.bls.gov/oes/current/oes291131.htm" TargetMode="External"/><Relationship Id="rId4" Type="http://schemas.openxmlformats.org/officeDocument/2006/relationships/hyperlink" Target="https://www.bls.gov/oes/current/oes291129.htm" TargetMode="External"/><Relationship Id="rId9" Type="http://schemas.openxmlformats.org/officeDocument/2006/relationships/hyperlink" Target="https://www.bls.gov/oes/current/oes291171.ht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ls.gov/oes/current/oes499071.htm" TargetMode="External"/><Relationship Id="rId2" Type="http://schemas.openxmlformats.org/officeDocument/2006/relationships/hyperlink" Target="https://www.bls.gov/oes/current/oes499069.htm" TargetMode="External"/><Relationship Id="rId1" Type="http://schemas.openxmlformats.org/officeDocument/2006/relationships/hyperlink" Target="https://www.bls.gov/oes/current/oes499063.htm" TargetMode="External"/><Relationship Id="rId6" Type="http://schemas.openxmlformats.org/officeDocument/2006/relationships/hyperlink" Target="https://www.bls.gov/oes/current/oes_pa.htm" TargetMode="External"/><Relationship Id="rId5" Type="http://schemas.openxmlformats.org/officeDocument/2006/relationships/hyperlink" Target="https://www.bls.gov/oes/current/oes499091.htm" TargetMode="External"/><Relationship Id="rId4" Type="http://schemas.openxmlformats.org/officeDocument/2006/relationships/hyperlink" Target="https://www.bls.gov/oes/current/oes499081.ht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bls.gov/oes/current/oes132011.htm" TargetMode="External"/><Relationship Id="rId3" Type="http://schemas.openxmlformats.org/officeDocument/2006/relationships/hyperlink" Target="https://www.bls.gov/oes/current/oes132011.htm" TargetMode="External"/><Relationship Id="rId7" Type="http://schemas.openxmlformats.org/officeDocument/2006/relationships/hyperlink" Target="https://www.bls.gov/oes/current/oes132011.htm" TargetMode="External"/><Relationship Id="rId2" Type="http://schemas.openxmlformats.org/officeDocument/2006/relationships/hyperlink" Target="https://www.bls.gov/oes/current/oes132011.htm" TargetMode="External"/><Relationship Id="rId1" Type="http://schemas.openxmlformats.org/officeDocument/2006/relationships/hyperlink" Target="https://www.bls.gov/oes/current/oes132011.htm" TargetMode="External"/><Relationship Id="rId6" Type="http://schemas.openxmlformats.org/officeDocument/2006/relationships/hyperlink" Target="https://www.bls.gov/oes/current/oes132011.htm" TargetMode="External"/><Relationship Id="rId5" Type="http://schemas.openxmlformats.org/officeDocument/2006/relationships/hyperlink" Target="https://www.bls.gov/oes/current/oes132011.htm" TargetMode="External"/><Relationship Id="rId10" Type="http://schemas.openxmlformats.org/officeDocument/2006/relationships/hyperlink" Target="https://www.bls.gov/oes/current/oes132011.htm" TargetMode="External"/><Relationship Id="rId4" Type="http://schemas.openxmlformats.org/officeDocument/2006/relationships/hyperlink" Target="https://www.bls.gov/oes/current/oes132011.htm" TargetMode="External"/><Relationship Id="rId9" Type="http://schemas.openxmlformats.org/officeDocument/2006/relationships/hyperlink" Target="https://www.bls.gov/oes/current/oes132011.ht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bls.gov/regions/southwest/news-release/employercostsforemployeecompensation_regions.htm" TargetMode="External"/><Relationship Id="rId1" Type="http://schemas.openxmlformats.org/officeDocument/2006/relationships/hyperlink" Target="https://www.bls.gov/regions/southwest/news-release/employercostsforemployeecompensation_regions.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94"/>
  <sheetViews>
    <sheetView showGridLines="0" tabSelected="1" topLeftCell="A2" workbookViewId="0">
      <selection activeCell="A97" sqref="A97"/>
    </sheetView>
  </sheetViews>
  <sheetFormatPr defaultColWidth="8.85546875" defaultRowHeight="15" customHeight="1" x14ac:dyDescent="0.25"/>
  <cols>
    <col min="1" max="1" width="50.28515625" style="1" customWidth="1"/>
    <col min="2" max="2" width="1.28515625" style="1" customWidth="1"/>
    <col min="3" max="14" width="15.140625" style="1" customWidth="1"/>
    <col min="15" max="15" width="23.5703125" style="1" customWidth="1"/>
    <col min="16" max="16" width="18.140625" style="1" customWidth="1"/>
    <col min="17" max="17" width="23.7109375" style="1" customWidth="1"/>
    <col min="18" max="18" width="61.140625" style="1" customWidth="1"/>
    <col min="19" max="19" width="11.42578125" style="1" customWidth="1"/>
    <col min="20" max="20" width="18.42578125" style="1" customWidth="1"/>
    <col min="21" max="21" width="9.140625" style="1" customWidth="1"/>
    <col min="22" max="22" width="12.140625" style="1" customWidth="1"/>
    <col min="23" max="23" width="9.140625" style="1" customWidth="1"/>
    <col min="24" max="24" width="14.42578125" style="1" customWidth="1"/>
    <col min="25" max="254" width="9.140625" style="1" customWidth="1"/>
  </cols>
  <sheetData>
    <row r="1" spans="1:254" ht="7.5" hidden="1" customHeight="1" x14ac:dyDescent="0.3">
      <c r="A1" s="3"/>
      <c r="B1" s="370"/>
      <c r="C1" s="370"/>
      <c r="D1" s="370"/>
      <c r="E1" s="370"/>
      <c r="F1" s="370"/>
      <c r="G1" s="370"/>
      <c r="H1" s="370"/>
      <c r="I1" s="370"/>
      <c r="J1" s="370"/>
      <c r="K1" s="370"/>
      <c r="L1" s="370"/>
      <c r="M1" s="370"/>
      <c r="N1" s="370"/>
      <c r="O1" s="370"/>
      <c r="P1" s="3"/>
      <c r="Q1" s="13"/>
      <c r="R1" s="13"/>
      <c r="S1" s="13"/>
      <c r="T1" s="13"/>
      <c r="U1" s="13"/>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ht="48" customHeight="1" x14ac:dyDescent="0.2">
      <c r="A2" s="158" t="s">
        <v>103</v>
      </c>
      <c r="B2" s="52"/>
      <c r="C2" s="157" t="s">
        <v>82</v>
      </c>
      <c r="D2" s="157" t="s">
        <v>83</v>
      </c>
      <c r="E2" s="157" t="s">
        <v>84</v>
      </c>
      <c r="F2" s="157" t="s">
        <v>85</v>
      </c>
      <c r="G2" s="157" t="s">
        <v>86</v>
      </c>
      <c r="H2" s="157" t="s">
        <v>87</v>
      </c>
      <c r="I2" s="157" t="s">
        <v>88</v>
      </c>
      <c r="J2" s="157" t="s">
        <v>89</v>
      </c>
      <c r="K2" s="157" t="s">
        <v>90</v>
      </c>
      <c r="L2" s="157" t="s">
        <v>91</v>
      </c>
      <c r="M2" s="157" t="s">
        <v>92</v>
      </c>
      <c r="N2" s="157" t="s">
        <v>93</v>
      </c>
      <c r="O2" s="106" t="s">
        <v>0</v>
      </c>
      <c r="P2" s="107"/>
      <c r="Q2" s="108"/>
      <c r="R2" s="109"/>
      <c r="S2" s="44"/>
      <c r="T2" s="44"/>
      <c r="U2" s="44"/>
      <c r="V2" s="7"/>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row>
    <row r="3" spans="1:254" ht="15" customHeight="1" x14ac:dyDescent="0.2">
      <c r="A3" s="44"/>
      <c r="B3" s="114"/>
      <c r="C3" s="114"/>
      <c r="D3" s="114"/>
      <c r="E3" s="114"/>
      <c r="F3" s="114"/>
      <c r="G3" s="114"/>
      <c r="H3" s="114"/>
      <c r="I3" s="114"/>
      <c r="J3" s="114"/>
      <c r="K3" s="114"/>
      <c r="L3" s="114"/>
      <c r="M3" s="114"/>
      <c r="N3" s="114"/>
      <c r="O3" s="115"/>
      <c r="P3" s="116"/>
      <c r="Q3" s="45"/>
      <c r="R3" s="45"/>
      <c r="S3" s="45"/>
      <c r="T3" s="45"/>
      <c r="U3" s="45"/>
      <c r="V3" s="7"/>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row>
    <row r="4" spans="1:254" ht="15" customHeight="1" thickBot="1" x14ac:dyDescent="0.25">
      <c r="A4" s="109"/>
      <c r="B4" s="169"/>
      <c r="C4" s="169"/>
      <c r="D4" s="169"/>
      <c r="E4" s="169"/>
      <c r="F4" s="169"/>
      <c r="G4" s="169"/>
      <c r="H4" s="169"/>
      <c r="I4" s="169"/>
      <c r="J4" s="169"/>
      <c r="K4" s="169"/>
      <c r="L4" s="169"/>
      <c r="M4" s="169"/>
      <c r="N4" s="169"/>
      <c r="O4" s="170"/>
      <c r="P4" s="116"/>
      <c r="Q4" s="45"/>
      <c r="R4" s="45"/>
      <c r="S4" s="45"/>
      <c r="T4" s="45"/>
      <c r="U4" s="45"/>
      <c r="V4" s="7"/>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row>
    <row r="5" spans="1:254" ht="15" customHeight="1" x14ac:dyDescent="0.2">
      <c r="A5" s="171" t="s">
        <v>31</v>
      </c>
      <c r="B5" s="172"/>
      <c r="C5" s="173"/>
      <c r="D5" s="173"/>
      <c r="E5" s="173"/>
      <c r="F5" s="173"/>
      <c r="G5" s="173"/>
      <c r="H5" s="173"/>
      <c r="I5" s="173"/>
      <c r="J5" s="173"/>
      <c r="K5" s="173"/>
      <c r="L5" s="173"/>
      <c r="M5" s="173"/>
      <c r="N5" s="173"/>
      <c r="O5" s="174"/>
      <c r="P5" s="110"/>
      <c r="Q5" s="111"/>
      <c r="R5" s="111"/>
      <c r="S5" s="111"/>
      <c r="T5" s="111"/>
      <c r="U5" s="45"/>
      <c r="V5" s="7"/>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row>
    <row r="6" spans="1:254" ht="15" customHeight="1" x14ac:dyDescent="0.2">
      <c r="A6" s="55" t="s">
        <v>127</v>
      </c>
      <c r="B6" s="6"/>
      <c r="C6" s="4"/>
      <c r="D6" s="6"/>
      <c r="E6" s="6"/>
      <c r="F6" s="6"/>
      <c r="G6" s="6"/>
      <c r="H6" s="6"/>
      <c r="I6" s="6"/>
      <c r="J6" s="6"/>
      <c r="K6" s="6"/>
      <c r="L6" s="6"/>
      <c r="M6" s="6"/>
      <c r="N6" s="6"/>
      <c r="O6" s="56"/>
      <c r="P6" s="50"/>
      <c r="Q6" s="45"/>
      <c r="R6" s="45"/>
      <c r="S6" s="45"/>
      <c r="T6" s="45"/>
      <c r="U6" s="45"/>
      <c r="V6" s="7"/>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row>
    <row r="7" spans="1:254" ht="15" customHeight="1" x14ac:dyDescent="0.25">
      <c r="A7" s="57" t="s">
        <v>1</v>
      </c>
      <c r="B7" s="32">
        <v>2</v>
      </c>
      <c r="C7" s="34">
        <v>2</v>
      </c>
      <c r="D7" s="34">
        <v>3</v>
      </c>
      <c r="E7" s="34">
        <v>4</v>
      </c>
      <c r="F7" s="34">
        <v>4</v>
      </c>
      <c r="G7" s="34">
        <v>4</v>
      </c>
      <c r="H7" s="34">
        <v>4</v>
      </c>
      <c r="I7" s="34">
        <v>4</v>
      </c>
      <c r="J7" s="34">
        <v>4</v>
      </c>
      <c r="K7" s="34">
        <v>4</v>
      </c>
      <c r="L7" s="34">
        <v>4</v>
      </c>
      <c r="M7" s="34">
        <v>4</v>
      </c>
      <c r="N7" s="34">
        <v>4</v>
      </c>
      <c r="O7" s="58"/>
      <c r="P7" s="51"/>
      <c r="Q7" s="45"/>
      <c r="R7" s="45"/>
      <c r="S7" s="45"/>
      <c r="T7" s="45"/>
      <c r="U7" s="45"/>
      <c r="V7" s="7"/>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row>
    <row r="8" spans="1:254" ht="15" customHeight="1" x14ac:dyDescent="0.25">
      <c r="A8" s="59" t="s">
        <v>25</v>
      </c>
      <c r="B8" s="8"/>
      <c r="C8" s="35">
        <v>30</v>
      </c>
      <c r="D8" s="35">
        <v>31</v>
      </c>
      <c r="E8" s="35">
        <v>30</v>
      </c>
      <c r="F8" s="35">
        <v>31</v>
      </c>
      <c r="G8" s="35">
        <v>31</v>
      </c>
      <c r="H8" s="35">
        <v>29</v>
      </c>
      <c r="I8" s="35">
        <v>31</v>
      </c>
      <c r="J8" s="35">
        <v>30</v>
      </c>
      <c r="K8" s="35">
        <v>31</v>
      </c>
      <c r="L8" s="35">
        <v>30</v>
      </c>
      <c r="M8" s="35">
        <v>31</v>
      </c>
      <c r="N8" s="35">
        <v>31</v>
      </c>
      <c r="O8" s="58"/>
      <c r="P8" s="51"/>
      <c r="Q8" s="45"/>
      <c r="R8" s="45"/>
      <c r="S8" s="45"/>
      <c r="T8" s="45"/>
      <c r="U8" s="45"/>
      <c r="V8" s="7"/>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row>
    <row r="9" spans="1:254" ht="15" customHeight="1" x14ac:dyDescent="0.25">
      <c r="A9" s="59" t="s">
        <v>26</v>
      </c>
      <c r="B9" s="8"/>
      <c r="C9" s="35">
        <f>21+14</f>
        <v>35</v>
      </c>
      <c r="D9" s="35">
        <f t="shared" ref="D9:N9" si="0">+D7*D8</f>
        <v>93</v>
      </c>
      <c r="E9" s="35">
        <f t="shared" si="0"/>
        <v>120</v>
      </c>
      <c r="F9" s="35">
        <f t="shared" si="0"/>
        <v>124</v>
      </c>
      <c r="G9" s="35">
        <f t="shared" si="0"/>
        <v>124</v>
      </c>
      <c r="H9" s="35">
        <f t="shared" si="0"/>
        <v>116</v>
      </c>
      <c r="I9" s="35">
        <f t="shared" si="0"/>
        <v>124</v>
      </c>
      <c r="J9" s="35">
        <f t="shared" si="0"/>
        <v>120</v>
      </c>
      <c r="K9" s="35">
        <f t="shared" si="0"/>
        <v>124</v>
      </c>
      <c r="L9" s="35">
        <f t="shared" si="0"/>
        <v>120</v>
      </c>
      <c r="M9" s="35">
        <f t="shared" si="0"/>
        <v>124</v>
      </c>
      <c r="N9" s="35">
        <f t="shared" si="0"/>
        <v>124</v>
      </c>
      <c r="O9" s="58"/>
      <c r="P9" s="51"/>
      <c r="Q9" s="45"/>
      <c r="R9" s="45"/>
      <c r="S9" s="45"/>
      <c r="T9" s="45"/>
      <c r="U9" s="45"/>
      <c r="V9" s="7"/>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row>
    <row r="10" spans="1:254" ht="15" customHeight="1" x14ac:dyDescent="0.25">
      <c r="A10" s="57" t="s">
        <v>2</v>
      </c>
      <c r="B10" s="8"/>
      <c r="C10" s="36">
        <v>376.67</v>
      </c>
      <c r="D10" s="36">
        <v>376.67</v>
      </c>
      <c r="E10" s="36">
        <v>376.67</v>
      </c>
      <c r="F10" s="36">
        <v>376.67</v>
      </c>
      <c r="G10" s="36">
        <v>376.67</v>
      </c>
      <c r="H10" s="36">
        <v>376.67</v>
      </c>
      <c r="I10" s="36">
        <v>376.67</v>
      </c>
      <c r="J10" s="36">
        <v>376.67</v>
      </c>
      <c r="K10" s="36">
        <v>376.67</v>
      </c>
      <c r="L10" s="36">
        <v>376.67</v>
      </c>
      <c r="M10" s="36">
        <v>376.67</v>
      </c>
      <c r="N10" s="36">
        <v>376.67</v>
      </c>
      <c r="O10" s="58"/>
      <c r="P10" s="51"/>
      <c r="Q10" s="45"/>
      <c r="R10" s="45"/>
      <c r="S10" s="45"/>
      <c r="T10" s="45"/>
      <c r="U10" s="45"/>
      <c r="V10" s="7"/>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row>
    <row r="11" spans="1:254" ht="15" customHeight="1" x14ac:dyDescent="0.25">
      <c r="A11" s="60" t="s">
        <v>128</v>
      </c>
      <c r="B11" s="8"/>
      <c r="C11" s="37">
        <f>+C9*C10</f>
        <v>13183.45</v>
      </c>
      <c r="D11" s="37">
        <f t="shared" ref="D11:N11" si="1">+D9*D10</f>
        <v>35030.310000000005</v>
      </c>
      <c r="E11" s="37">
        <f t="shared" si="1"/>
        <v>45200.4</v>
      </c>
      <c r="F11" s="37">
        <f t="shared" si="1"/>
        <v>46707.08</v>
      </c>
      <c r="G11" s="37">
        <f t="shared" si="1"/>
        <v>46707.08</v>
      </c>
      <c r="H11" s="37">
        <f t="shared" si="1"/>
        <v>43693.72</v>
      </c>
      <c r="I11" s="37">
        <f t="shared" si="1"/>
        <v>46707.08</v>
      </c>
      <c r="J11" s="37">
        <f t="shared" si="1"/>
        <v>45200.4</v>
      </c>
      <c r="K11" s="37">
        <f t="shared" si="1"/>
        <v>46707.08</v>
      </c>
      <c r="L11" s="37">
        <f t="shared" si="1"/>
        <v>45200.4</v>
      </c>
      <c r="M11" s="37">
        <f t="shared" si="1"/>
        <v>46707.08</v>
      </c>
      <c r="N11" s="37">
        <f t="shared" si="1"/>
        <v>46707.08</v>
      </c>
      <c r="O11" s="61">
        <f>SUM(C11:N11)</f>
        <v>507751.16000000009</v>
      </c>
      <c r="P11" s="51"/>
      <c r="Q11" s="45"/>
      <c r="R11" s="45"/>
      <c r="S11" s="45"/>
      <c r="T11" s="45"/>
      <c r="U11" s="45"/>
      <c r="V11" s="7"/>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row>
    <row r="12" spans="1:254" ht="15" customHeight="1" x14ac:dyDescent="0.25">
      <c r="A12" s="57"/>
      <c r="B12" s="8"/>
      <c r="C12" s="33"/>
      <c r="D12" s="33"/>
      <c r="E12" s="33"/>
      <c r="F12" s="33"/>
      <c r="G12" s="33"/>
      <c r="H12" s="33"/>
      <c r="I12" s="33"/>
      <c r="J12" s="33"/>
      <c r="K12" s="33"/>
      <c r="L12" s="33"/>
      <c r="M12" s="33"/>
      <c r="N12" s="33"/>
      <c r="O12" s="62"/>
      <c r="P12" s="51"/>
      <c r="Q12" s="45"/>
      <c r="R12" s="45"/>
      <c r="S12" s="45"/>
      <c r="T12" s="45"/>
      <c r="U12" s="45"/>
      <c r="V12" s="7"/>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row>
    <row r="13" spans="1:254" ht="15" customHeight="1" x14ac:dyDescent="0.25">
      <c r="A13" s="63" t="s">
        <v>3</v>
      </c>
      <c r="B13" s="8"/>
      <c r="C13" s="33"/>
      <c r="D13" s="33"/>
      <c r="E13" s="33"/>
      <c r="F13" s="33"/>
      <c r="G13" s="33"/>
      <c r="H13" s="33"/>
      <c r="I13" s="33"/>
      <c r="J13" s="33"/>
      <c r="K13" s="33"/>
      <c r="L13" s="33"/>
      <c r="M13" s="33"/>
      <c r="N13" s="33"/>
      <c r="O13" s="62"/>
      <c r="P13" s="51"/>
      <c r="Q13" s="45"/>
      <c r="R13" s="45"/>
      <c r="S13" s="45"/>
      <c r="T13" s="45"/>
      <c r="U13" s="45"/>
      <c r="V13" s="7"/>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row>
    <row r="14" spans="1:254" ht="15" customHeight="1" x14ac:dyDescent="0.25">
      <c r="A14" s="57" t="s">
        <v>4</v>
      </c>
      <c r="B14" s="8"/>
      <c r="C14" s="37">
        <v>771</v>
      </c>
      <c r="D14" s="37">
        <v>771</v>
      </c>
      <c r="E14" s="37">
        <v>771</v>
      </c>
      <c r="F14" s="37">
        <v>771</v>
      </c>
      <c r="G14" s="37">
        <v>783</v>
      </c>
      <c r="H14" s="37">
        <v>783</v>
      </c>
      <c r="I14" s="37">
        <v>783</v>
      </c>
      <c r="J14" s="37">
        <v>783</v>
      </c>
      <c r="K14" s="37">
        <v>783</v>
      </c>
      <c r="L14" s="37">
        <v>783</v>
      </c>
      <c r="M14" s="37">
        <v>783</v>
      </c>
      <c r="N14" s="37">
        <v>783</v>
      </c>
      <c r="O14" s="62"/>
      <c r="P14" s="51"/>
      <c r="Q14" s="45"/>
      <c r="R14" s="45"/>
      <c r="S14" s="45"/>
      <c r="T14" s="45"/>
      <c r="U14" s="45"/>
      <c r="V14" s="7"/>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row>
    <row r="15" spans="1:254" ht="15" customHeight="1" x14ac:dyDescent="0.25">
      <c r="A15" s="60" t="s">
        <v>5</v>
      </c>
      <c r="B15" s="8"/>
      <c r="C15" s="37">
        <f>+C7*C14</f>
        <v>1542</v>
      </c>
      <c r="D15" s="37">
        <f t="shared" ref="D15:N15" si="2">+D7*D14</f>
        <v>2313</v>
      </c>
      <c r="E15" s="37">
        <f t="shared" si="2"/>
        <v>3084</v>
      </c>
      <c r="F15" s="37">
        <f t="shared" si="2"/>
        <v>3084</v>
      </c>
      <c r="G15" s="37">
        <f t="shared" si="2"/>
        <v>3132</v>
      </c>
      <c r="H15" s="37">
        <f t="shared" si="2"/>
        <v>3132</v>
      </c>
      <c r="I15" s="37">
        <f t="shared" si="2"/>
        <v>3132</v>
      </c>
      <c r="J15" s="37">
        <f t="shared" si="2"/>
        <v>3132</v>
      </c>
      <c r="K15" s="37">
        <f t="shared" si="2"/>
        <v>3132</v>
      </c>
      <c r="L15" s="37">
        <f t="shared" si="2"/>
        <v>3132</v>
      </c>
      <c r="M15" s="37">
        <f t="shared" si="2"/>
        <v>3132</v>
      </c>
      <c r="N15" s="37">
        <f t="shared" si="2"/>
        <v>3132</v>
      </c>
      <c r="O15" s="61">
        <f>SUM(C15:N15)</f>
        <v>35079</v>
      </c>
      <c r="P15" s="51"/>
      <c r="Q15" s="45"/>
      <c r="R15" s="45"/>
      <c r="S15" s="45"/>
      <c r="T15" s="45"/>
      <c r="U15" s="45"/>
      <c r="V15" s="7"/>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row>
    <row r="16" spans="1:254" ht="15" customHeight="1" x14ac:dyDescent="0.25">
      <c r="A16" s="57"/>
      <c r="B16" s="8"/>
      <c r="C16" s="33"/>
      <c r="D16" s="33"/>
      <c r="E16" s="33"/>
      <c r="F16" s="33"/>
      <c r="G16" s="33"/>
      <c r="H16" s="33"/>
      <c r="I16" s="33"/>
      <c r="J16" s="33"/>
      <c r="K16" s="33"/>
      <c r="L16" s="33"/>
      <c r="M16" s="33"/>
      <c r="N16" s="33"/>
      <c r="O16" s="62"/>
      <c r="P16" s="51"/>
      <c r="Q16" s="45"/>
      <c r="R16" s="45"/>
      <c r="S16" s="45"/>
      <c r="T16" s="45"/>
      <c r="U16" s="45"/>
      <c r="V16" s="7"/>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row>
    <row r="17" spans="1:254" ht="15" customHeight="1" x14ac:dyDescent="0.25">
      <c r="A17" s="63" t="s">
        <v>126</v>
      </c>
      <c r="B17" s="8"/>
      <c r="C17" s="33"/>
      <c r="D17" s="33"/>
      <c r="E17" s="33"/>
      <c r="F17" s="33"/>
      <c r="G17" s="33"/>
      <c r="H17" s="33"/>
      <c r="I17" s="33"/>
      <c r="J17" s="33"/>
      <c r="K17" s="33"/>
      <c r="L17" s="33"/>
      <c r="M17" s="33"/>
      <c r="N17" s="33"/>
      <c r="O17" s="62"/>
      <c r="P17" s="51"/>
      <c r="Q17" s="45"/>
      <c r="R17" s="45"/>
      <c r="S17" s="45"/>
      <c r="T17" s="45"/>
      <c r="U17" s="45"/>
      <c r="V17" s="7"/>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row>
    <row r="18" spans="1:254" ht="15" customHeight="1" x14ac:dyDescent="0.25">
      <c r="A18" s="57" t="s">
        <v>6</v>
      </c>
      <c r="B18" s="8"/>
      <c r="C18" s="33">
        <v>50.47</v>
      </c>
      <c r="D18" s="33">
        <v>33.65</v>
      </c>
      <c r="E18" s="33">
        <v>25.33</v>
      </c>
      <c r="F18" s="33">
        <v>25.33</v>
      </c>
      <c r="G18" s="33">
        <v>25.33</v>
      </c>
      <c r="H18" s="33">
        <v>25.33</v>
      </c>
      <c r="I18" s="33">
        <v>25.33</v>
      </c>
      <c r="J18" s="33">
        <v>25.33</v>
      </c>
      <c r="K18" s="33">
        <v>25.33</v>
      </c>
      <c r="L18" s="33">
        <v>25.33</v>
      </c>
      <c r="M18" s="33">
        <v>25.33</v>
      </c>
      <c r="N18" s="33">
        <v>25.33</v>
      </c>
      <c r="O18" s="64"/>
      <c r="P18" s="51"/>
      <c r="Q18" s="45"/>
      <c r="R18" s="45"/>
      <c r="S18" s="45"/>
      <c r="T18" s="45"/>
      <c r="U18" s="45"/>
      <c r="V18" s="7"/>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row>
    <row r="19" spans="1:254" ht="15" customHeight="1" x14ac:dyDescent="0.25">
      <c r="A19" s="60" t="s">
        <v>7</v>
      </c>
      <c r="B19" s="8"/>
      <c r="C19" s="33">
        <f>+C9*C18</f>
        <v>1766.45</v>
      </c>
      <c r="D19" s="33">
        <f>+D9*D18</f>
        <v>3129.45</v>
      </c>
      <c r="E19" s="33">
        <f>+E9*E18</f>
        <v>3039.6</v>
      </c>
      <c r="F19" s="33">
        <f t="shared" ref="F19:N19" si="3">+F9*F18</f>
        <v>3140.9199999999996</v>
      </c>
      <c r="G19" s="33">
        <f t="shared" si="3"/>
        <v>3140.9199999999996</v>
      </c>
      <c r="H19" s="33">
        <f t="shared" si="3"/>
        <v>2938.2799999999997</v>
      </c>
      <c r="I19" s="33">
        <f t="shared" si="3"/>
        <v>3140.9199999999996</v>
      </c>
      <c r="J19" s="33">
        <f t="shared" si="3"/>
        <v>3039.6</v>
      </c>
      <c r="K19" s="33">
        <f t="shared" si="3"/>
        <v>3140.9199999999996</v>
      </c>
      <c r="L19" s="33">
        <f t="shared" si="3"/>
        <v>3039.6</v>
      </c>
      <c r="M19" s="33">
        <f t="shared" si="3"/>
        <v>3140.9199999999996</v>
      </c>
      <c r="N19" s="33">
        <f t="shared" si="3"/>
        <v>3140.9199999999996</v>
      </c>
      <c r="O19" s="61">
        <f>SUM(C19:N19)</f>
        <v>35798.499999999993</v>
      </c>
      <c r="P19" s="51"/>
      <c r="Q19" s="45"/>
      <c r="R19" s="45"/>
      <c r="S19" s="45"/>
      <c r="T19" s="45"/>
      <c r="U19" s="45"/>
      <c r="V19" s="7"/>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row>
    <row r="20" spans="1:254" ht="15" customHeight="1" x14ac:dyDescent="0.25">
      <c r="A20" s="126"/>
      <c r="B20" s="8"/>
      <c r="C20" s="33"/>
      <c r="D20" s="33"/>
      <c r="E20" s="33"/>
      <c r="F20" s="33"/>
      <c r="G20" s="33"/>
      <c r="H20" s="33"/>
      <c r="I20" s="33"/>
      <c r="J20" s="33"/>
      <c r="K20" s="33"/>
      <c r="L20" s="33"/>
      <c r="M20" s="33"/>
      <c r="N20" s="33"/>
      <c r="O20" s="161"/>
      <c r="P20" s="166"/>
      <c r="Q20" s="45"/>
      <c r="R20" s="45"/>
      <c r="S20" s="45"/>
      <c r="T20" s="45"/>
      <c r="U20" s="45"/>
      <c r="V20" s="7"/>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row>
    <row r="21" spans="1:254" ht="15" customHeight="1" x14ac:dyDescent="0.25">
      <c r="A21" s="159" t="s">
        <v>97</v>
      </c>
      <c r="B21" s="8"/>
      <c r="C21" s="33"/>
      <c r="D21" s="33"/>
      <c r="E21" s="33"/>
      <c r="F21" s="33"/>
      <c r="G21" s="33"/>
      <c r="H21" s="33"/>
      <c r="I21" s="33"/>
      <c r="J21" s="33"/>
      <c r="K21" s="33"/>
      <c r="L21" s="33"/>
      <c r="M21" s="33"/>
      <c r="N21" s="160"/>
      <c r="O21" s="175"/>
      <c r="P21" s="167"/>
      <c r="Q21" s="45"/>
      <c r="R21" s="45"/>
      <c r="S21" s="45"/>
      <c r="T21" s="45"/>
      <c r="U21" s="45"/>
      <c r="V21" s="7"/>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row>
    <row r="22" spans="1:254" ht="15" customHeight="1" x14ac:dyDescent="0.25">
      <c r="A22" s="126" t="s">
        <v>98</v>
      </c>
      <c r="B22" s="8"/>
      <c r="C22" s="33"/>
      <c r="D22" s="33"/>
      <c r="E22" s="33"/>
      <c r="F22" s="33"/>
      <c r="G22" s="33"/>
      <c r="H22" s="33"/>
      <c r="I22" s="33"/>
      <c r="J22" s="33"/>
      <c r="K22" s="33"/>
      <c r="L22" s="33"/>
      <c r="M22" s="33"/>
      <c r="N22" s="160"/>
      <c r="O22" s="175"/>
      <c r="P22" s="167"/>
      <c r="Q22" s="45"/>
      <c r="R22" s="45"/>
      <c r="S22" s="45"/>
      <c r="T22" s="45"/>
      <c r="U22" s="45"/>
      <c r="V22" s="7"/>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row>
    <row r="23" spans="1:254" ht="15" customHeight="1" x14ac:dyDescent="0.25">
      <c r="A23" s="60" t="s">
        <v>99</v>
      </c>
      <c r="B23" s="8"/>
      <c r="C23" s="33"/>
      <c r="D23" s="33"/>
      <c r="E23" s="33"/>
      <c r="F23" s="33"/>
      <c r="G23" s="33"/>
      <c r="H23" s="33"/>
      <c r="I23" s="33"/>
      <c r="J23" s="33"/>
      <c r="K23" s="33"/>
      <c r="L23" s="33"/>
      <c r="M23" s="33"/>
      <c r="N23" s="160"/>
      <c r="O23" s="61">
        <f>SUM(C23:N23)</f>
        <v>0</v>
      </c>
      <c r="P23" s="167"/>
      <c r="Q23" s="45"/>
      <c r="R23" s="45"/>
      <c r="S23" s="45"/>
      <c r="T23" s="45"/>
      <c r="U23" s="45"/>
      <c r="V23" s="7"/>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row>
    <row r="24" spans="1:254" ht="15" customHeight="1" x14ac:dyDescent="0.25">
      <c r="A24" s="126"/>
      <c r="B24" s="8"/>
      <c r="C24" s="33"/>
      <c r="D24" s="33"/>
      <c r="E24" s="33"/>
      <c r="F24" s="33"/>
      <c r="G24" s="33"/>
      <c r="H24" s="33"/>
      <c r="I24" s="33"/>
      <c r="J24" s="33"/>
      <c r="K24" s="33"/>
      <c r="L24" s="33"/>
      <c r="M24" s="33"/>
      <c r="N24" s="160"/>
      <c r="O24" s="175"/>
      <c r="P24" s="167"/>
      <c r="Q24" s="45"/>
      <c r="R24" s="45"/>
      <c r="S24" s="45"/>
      <c r="T24" s="45"/>
      <c r="U24" s="45"/>
      <c r="V24" s="7"/>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row>
    <row r="25" spans="1:254" ht="15" customHeight="1" x14ac:dyDescent="0.25">
      <c r="A25" s="159" t="s">
        <v>111</v>
      </c>
      <c r="B25" s="8"/>
      <c r="C25" s="33"/>
      <c r="D25" s="33"/>
      <c r="E25" s="33"/>
      <c r="F25" s="33"/>
      <c r="G25" s="33"/>
      <c r="H25" s="33"/>
      <c r="I25" s="33"/>
      <c r="J25" s="33"/>
      <c r="K25" s="33"/>
      <c r="L25" s="33"/>
      <c r="M25" s="33"/>
      <c r="N25" s="160"/>
      <c r="O25" s="175"/>
      <c r="P25" s="167"/>
      <c r="Q25" s="45"/>
      <c r="R25" s="45"/>
      <c r="S25" s="45"/>
      <c r="T25" s="45"/>
      <c r="U25" s="45"/>
      <c r="V25" s="7"/>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row>
    <row r="26" spans="1:254" ht="15" customHeight="1" x14ac:dyDescent="0.25">
      <c r="A26" s="126" t="s">
        <v>98</v>
      </c>
      <c r="B26" s="8"/>
      <c r="C26" s="33"/>
      <c r="D26" s="33"/>
      <c r="E26" s="33"/>
      <c r="F26" s="33"/>
      <c r="G26" s="33"/>
      <c r="H26" s="33"/>
      <c r="I26" s="33"/>
      <c r="J26" s="33"/>
      <c r="K26" s="33"/>
      <c r="L26" s="33"/>
      <c r="M26" s="33"/>
      <c r="N26" s="160"/>
      <c r="O26" s="175"/>
      <c r="P26" s="167"/>
      <c r="Q26" s="45"/>
      <c r="R26" s="45"/>
      <c r="S26" s="45"/>
      <c r="T26" s="45"/>
      <c r="U26" s="45"/>
      <c r="V26" s="7"/>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row>
    <row r="27" spans="1:254" ht="15" customHeight="1" x14ac:dyDescent="0.25">
      <c r="A27" s="60" t="s">
        <v>100</v>
      </c>
      <c r="B27" s="8"/>
      <c r="C27" s="33"/>
      <c r="D27" s="33"/>
      <c r="E27" s="33"/>
      <c r="F27" s="33"/>
      <c r="G27" s="33"/>
      <c r="H27" s="33"/>
      <c r="I27" s="33"/>
      <c r="J27" s="33"/>
      <c r="K27" s="33"/>
      <c r="L27" s="33"/>
      <c r="M27" s="33"/>
      <c r="N27" s="160"/>
      <c r="O27" s="61">
        <f>SUM(C27:N27)</f>
        <v>0</v>
      </c>
      <c r="P27" s="167"/>
      <c r="Q27" s="45"/>
      <c r="R27" s="45"/>
      <c r="S27" s="45"/>
      <c r="T27" s="45"/>
      <c r="U27" s="45"/>
      <c r="V27" s="7"/>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row>
    <row r="28" spans="1:254" ht="15" customHeight="1" x14ac:dyDescent="0.25">
      <c r="A28" s="126"/>
      <c r="B28" s="8"/>
      <c r="C28" s="33"/>
      <c r="D28" s="33"/>
      <c r="E28" s="33"/>
      <c r="F28" s="33"/>
      <c r="G28" s="33"/>
      <c r="H28" s="33"/>
      <c r="I28" s="33"/>
      <c r="J28" s="33"/>
      <c r="K28" s="33"/>
      <c r="L28" s="33"/>
      <c r="M28" s="33"/>
      <c r="N28" s="160"/>
      <c r="O28" s="175"/>
      <c r="P28" s="167"/>
      <c r="Q28" s="45"/>
      <c r="R28" s="45"/>
      <c r="S28" s="45"/>
      <c r="T28" s="45"/>
      <c r="U28" s="45"/>
      <c r="V28" s="7"/>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row>
    <row r="29" spans="1:254" ht="15" customHeight="1" x14ac:dyDescent="0.25">
      <c r="A29" s="159" t="s">
        <v>101</v>
      </c>
      <c r="B29" s="8"/>
      <c r="C29" s="33"/>
      <c r="D29" s="33"/>
      <c r="E29" s="33"/>
      <c r="F29" s="33"/>
      <c r="G29" s="33"/>
      <c r="H29" s="33"/>
      <c r="I29" s="33"/>
      <c r="J29" s="33"/>
      <c r="K29" s="33"/>
      <c r="L29" s="33"/>
      <c r="M29" s="33"/>
      <c r="N29" s="160"/>
      <c r="O29" s="175"/>
      <c r="P29" s="167"/>
      <c r="Q29" s="45"/>
      <c r="R29" s="45"/>
      <c r="S29" s="45"/>
      <c r="T29" s="45"/>
      <c r="U29" s="45"/>
      <c r="V29" s="7"/>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row>
    <row r="30" spans="1:254" ht="15" customHeight="1" x14ac:dyDescent="0.25">
      <c r="A30" s="126" t="s">
        <v>104</v>
      </c>
      <c r="B30" s="8"/>
      <c r="C30" s="33"/>
      <c r="D30" s="33"/>
      <c r="E30" s="33"/>
      <c r="F30" s="33"/>
      <c r="G30" s="33"/>
      <c r="H30" s="33"/>
      <c r="I30" s="33"/>
      <c r="J30" s="33"/>
      <c r="K30" s="33"/>
      <c r="L30" s="33"/>
      <c r="M30" s="33"/>
      <c r="N30" s="160"/>
      <c r="O30" s="175"/>
      <c r="P30" s="167"/>
      <c r="Q30" s="45"/>
      <c r="R30" s="45"/>
      <c r="S30" s="45"/>
      <c r="T30" s="45"/>
      <c r="U30" s="45"/>
      <c r="V30" s="7"/>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row>
    <row r="31" spans="1:254" ht="15" customHeight="1" x14ac:dyDescent="0.25">
      <c r="A31" s="60" t="s">
        <v>102</v>
      </c>
      <c r="B31" s="8"/>
      <c r="C31" s="33"/>
      <c r="D31" s="33"/>
      <c r="E31" s="33"/>
      <c r="F31" s="33"/>
      <c r="G31" s="33"/>
      <c r="H31" s="33"/>
      <c r="I31" s="33"/>
      <c r="J31" s="33"/>
      <c r="K31" s="33"/>
      <c r="L31" s="33"/>
      <c r="M31" s="33"/>
      <c r="N31" s="160"/>
      <c r="O31" s="61">
        <f>SUM(C31:N31)</f>
        <v>0</v>
      </c>
      <c r="P31" s="167"/>
      <c r="Q31" s="45"/>
      <c r="R31" s="45"/>
      <c r="S31" s="45"/>
      <c r="T31" s="45"/>
      <c r="U31" s="45"/>
      <c r="V31" s="7"/>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row>
    <row r="32" spans="1:254" ht="15" customHeight="1" x14ac:dyDescent="0.25">
      <c r="A32" s="126"/>
      <c r="B32" s="8"/>
      <c r="C32" s="33"/>
      <c r="D32" s="33"/>
      <c r="E32" s="33"/>
      <c r="F32" s="33"/>
      <c r="G32" s="33"/>
      <c r="H32" s="33"/>
      <c r="I32" s="33"/>
      <c r="J32" s="33"/>
      <c r="K32" s="33"/>
      <c r="L32" s="33"/>
      <c r="M32" s="33"/>
      <c r="N32" s="160"/>
      <c r="O32" s="175"/>
      <c r="P32" s="167"/>
      <c r="Q32" s="45"/>
      <c r="R32" s="45"/>
      <c r="S32" s="45"/>
      <c r="T32" s="45"/>
      <c r="U32" s="45"/>
      <c r="V32" s="7"/>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row>
    <row r="33" spans="1:254" ht="15" customHeight="1" x14ac:dyDescent="0.25">
      <c r="A33" s="63" t="s">
        <v>78</v>
      </c>
      <c r="B33" s="8"/>
      <c r="C33" s="33"/>
      <c r="D33" s="33"/>
      <c r="E33" s="33"/>
      <c r="F33" s="33"/>
      <c r="G33" s="33"/>
      <c r="H33" s="33"/>
      <c r="I33" s="33"/>
      <c r="J33" s="33"/>
      <c r="K33" s="33"/>
      <c r="L33" s="33"/>
      <c r="M33" s="33"/>
      <c r="N33" s="160"/>
      <c r="O33" s="176"/>
      <c r="P33" s="167"/>
      <c r="Q33" s="45"/>
      <c r="R33" s="45"/>
      <c r="S33" s="45"/>
      <c r="T33" s="44"/>
      <c r="U33" s="44"/>
      <c r="V33" s="7"/>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row>
    <row r="34" spans="1:254" ht="15" customHeight="1" x14ac:dyDescent="0.25">
      <c r="A34" s="65" t="s">
        <v>27</v>
      </c>
      <c r="B34" s="8"/>
      <c r="C34" s="37">
        <v>100</v>
      </c>
      <c r="D34" s="37">
        <v>100</v>
      </c>
      <c r="E34" s="37">
        <v>300</v>
      </c>
      <c r="F34" s="37">
        <v>300</v>
      </c>
      <c r="G34" s="37">
        <v>300</v>
      </c>
      <c r="H34" s="37">
        <v>300</v>
      </c>
      <c r="I34" s="37">
        <v>300</v>
      </c>
      <c r="J34" s="37">
        <v>300</v>
      </c>
      <c r="K34" s="37">
        <v>300</v>
      </c>
      <c r="L34" s="37">
        <v>300</v>
      </c>
      <c r="M34" s="37">
        <v>300</v>
      </c>
      <c r="N34" s="162">
        <v>300</v>
      </c>
      <c r="O34" s="175">
        <f>SUM(C34:N34)</f>
        <v>3200</v>
      </c>
      <c r="P34" s="167"/>
      <c r="Q34" s="45"/>
      <c r="R34" s="45"/>
      <c r="S34" s="45"/>
      <c r="T34" s="44"/>
      <c r="U34" s="44"/>
      <c r="V34" s="7"/>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row>
    <row r="35" spans="1:254" ht="15" customHeight="1" x14ac:dyDescent="0.25">
      <c r="A35" s="66" t="s">
        <v>8</v>
      </c>
      <c r="B35" s="8"/>
      <c r="C35" s="38"/>
      <c r="D35" s="38"/>
      <c r="E35" s="38"/>
      <c r="F35" s="38"/>
      <c r="G35" s="39"/>
      <c r="H35" s="38"/>
      <c r="I35" s="38"/>
      <c r="J35" s="38"/>
      <c r="K35" s="38"/>
      <c r="L35" s="38"/>
      <c r="M35" s="38"/>
      <c r="N35" s="163"/>
      <c r="O35" s="177"/>
      <c r="P35" s="168"/>
      <c r="Q35" s="45"/>
      <c r="R35" s="45"/>
      <c r="S35" s="45"/>
      <c r="T35" s="46"/>
      <c r="U35" s="46"/>
      <c r="V35" s="17"/>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1:254" ht="15" customHeight="1" x14ac:dyDescent="0.25">
      <c r="A36" s="67" t="s">
        <v>28</v>
      </c>
      <c r="B36" s="8"/>
      <c r="C36" s="37">
        <v>65</v>
      </c>
      <c r="D36" s="37">
        <v>65</v>
      </c>
      <c r="E36" s="37">
        <v>65</v>
      </c>
      <c r="F36" s="37">
        <v>65</v>
      </c>
      <c r="G36" s="37">
        <v>65</v>
      </c>
      <c r="H36" s="37">
        <v>65</v>
      </c>
      <c r="I36" s="37">
        <v>65</v>
      </c>
      <c r="J36" s="37">
        <v>65</v>
      </c>
      <c r="K36" s="37">
        <v>65</v>
      </c>
      <c r="L36" s="37">
        <v>65</v>
      </c>
      <c r="M36" s="37">
        <v>65</v>
      </c>
      <c r="N36" s="162">
        <v>65</v>
      </c>
      <c r="O36" s="175"/>
      <c r="P36" s="167"/>
      <c r="Q36" s="45"/>
      <c r="R36" s="45"/>
      <c r="S36" s="45"/>
      <c r="T36" s="44"/>
      <c r="U36" s="44"/>
      <c r="V36" s="7"/>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row>
    <row r="37" spans="1:254" ht="15" customHeight="1" x14ac:dyDescent="0.25">
      <c r="A37" s="67" t="s">
        <v>29</v>
      </c>
      <c r="B37" s="8"/>
      <c r="C37" s="34">
        <v>2</v>
      </c>
      <c r="D37" s="34">
        <v>3</v>
      </c>
      <c r="E37" s="34">
        <v>5</v>
      </c>
      <c r="F37" s="34">
        <v>5</v>
      </c>
      <c r="G37" s="34">
        <v>5</v>
      </c>
      <c r="H37" s="34">
        <v>5</v>
      </c>
      <c r="I37" s="34">
        <v>5</v>
      </c>
      <c r="J37" s="34">
        <v>5</v>
      </c>
      <c r="K37" s="34">
        <v>5</v>
      </c>
      <c r="L37" s="34">
        <v>5</v>
      </c>
      <c r="M37" s="34">
        <v>5</v>
      </c>
      <c r="N37" s="164">
        <v>5</v>
      </c>
      <c r="O37" s="175"/>
      <c r="P37" s="167"/>
      <c r="Q37" s="45"/>
      <c r="R37" s="45"/>
      <c r="S37" s="45"/>
      <c r="T37" s="44"/>
      <c r="U37" s="44"/>
      <c r="V37" s="7"/>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row>
    <row r="38" spans="1:254" ht="15" customHeight="1" x14ac:dyDescent="0.25">
      <c r="A38" s="68" t="s">
        <v>30</v>
      </c>
      <c r="B38" s="8"/>
      <c r="C38" s="240">
        <f>+C36*C37</f>
        <v>130</v>
      </c>
      <c r="D38" s="240">
        <f t="shared" ref="D38:N38" si="4">+D36*D37</f>
        <v>195</v>
      </c>
      <c r="E38" s="240">
        <f t="shared" si="4"/>
        <v>325</v>
      </c>
      <c r="F38" s="240">
        <f t="shared" si="4"/>
        <v>325</v>
      </c>
      <c r="G38" s="240">
        <f t="shared" si="4"/>
        <v>325</v>
      </c>
      <c r="H38" s="240">
        <f t="shared" si="4"/>
        <v>325</v>
      </c>
      <c r="I38" s="240">
        <f t="shared" si="4"/>
        <v>325</v>
      </c>
      <c r="J38" s="240">
        <f t="shared" si="4"/>
        <v>325</v>
      </c>
      <c r="K38" s="240">
        <f t="shared" si="4"/>
        <v>325</v>
      </c>
      <c r="L38" s="240">
        <f t="shared" si="4"/>
        <v>325</v>
      </c>
      <c r="M38" s="240">
        <f t="shared" si="4"/>
        <v>325</v>
      </c>
      <c r="N38" s="240">
        <f t="shared" si="4"/>
        <v>325</v>
      </c>
      <c r="O38" s="241">
        <f>SUM(C38:N38)</f>
        <v>3575</v>
      </c>
      <c r="P38" s="167"/>
      <c r="Q38" s="45"/>
      <c r="R38" s="45"/>
      <c r="S38" s="45"/>
      <c r="T38" s="44"/>
      <c r="U38" s="44"/>
      <c r="V38" s="7"/>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row>
    <row r="39" spans="1:254" ht="15" customHeight="1" x14ac:dyDescent="0.25">
      <c r="A39" s="247"/>
      <c r="B39" s="244"/>
      <c r="C39" s="242"/>
      <c r="D39" s="242"/>
      <c r="E39" s="242"/>
      <c r="F39" s="242"/>
      <c r="G39" s="242"/>
      <c r="H39" s="242"/>
      <c r="I39" s="242"/>
      <c r="J39" s="242"/>
      <c r="K39" s="242"/>
      <c r="L39" s="242"/>
      <c r="M39" s="242"/>
      <c r="N39" s="242"/>
      <c r="O39" s="243"/>
      <c r="P39" s="167"/>
      <c r="Q39" s="45"/>
      <c r="R39" s="45"/>
      <c r="S39" s="45"/>
      <c r="T39" s="44"/>
      <c r="U39" s="44"/>
      <c r="V39" s="7"/>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row>
    <row r="40" spans="1:254" ht="15" customHeight="1" x14ac:dyDescent="0.25">
      <c r="A40" s="245" t="s">
        <v>125</v>
      </c>
      <c r="B40" s="244"/>
      <c r="C40" s="242"/>
      <c r="D40" s="242"/>
      <c r="E40" s="242"/>
      <c r="F40" s="242"/>
      <c r="G40" s="242"/>
      <c r="H40" s="242"/>
      <c r="I40" s="242"/>
      <c r="J40" s="242"/>
      <c r="K40" s="242"/>
      <c r="L40" s="242"/>
      <c r="M40" s="242"/>
      <c r="N40" s="242"/>
      <c r="O40" s="243"/>
      <c r="P40" s="167"/>
      <c r="Q40" s="45"/>
      <c r="R40" s="45"/>
      <c r="S40" s="45"/>
      <c r="T40" s="44"/>
      <c r="U40" s="44"/>
      <c r="V40" s="7"/>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row>
    <row r="41" spans="1:254" ht="15" customHeight="1" x14ac:dyDescent="0.25">
      <c r="A41" s="91"/>
      <c r="B41" s="244"/>
      <c r="C41" s="42"/>
      <c r="D41" s="42"/>
      <c r="E41" s="42"/>
      <c r="F41" s="42"/>
      <c r="G41" s="42"/>
      <c r="H41" s="42"/>
      <c r="I41" s="42"/>
      <c r="J41" s="42"/>
      <c r="K41" s="42"/>
      <c r="L41" s="42"/>
      <c r="M41" s="42"/>
      <c r="N41" s="165"/>
      <c r="O41" s="178"/>
      <c r="P41" s="168"/>
      <c r="Q41" s="45"/>
      <c r="R41" s="45"/>
      <c r="S41" s="45"/>
      <c r="T41" s="46"/>
      <c r="U41" s="46"/>
      <c r="V41" s="17"/>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row>
    <row r="42" spans="1:254" ht="15" customHeight="1" thickBot="1" x14ac:dyDescent="0.3">
      <c r="A42" s="246" t="s">
        <v>9</v>
      </c>
      <c r="B42" s="69"/>
      <c r="C42" s="70">
        <f>+C11+C15+C19+C23+C27+C31+C34+C38+C40</f>
        <v>16721.900000000001</v>
      </c>
      <c r="D42" s="70">
        <f t="shared" ref="D42:N42" si="5">+D11+D15+D19+D23+D27+D31+D34+D38+D40</f>
        <v>40767.760000000002</v>
      </c>
      <c r="E42" s="70">
        <f t="shared" si="5"/>
        <v>51949</v>
      </c>
      <c r="F42" s="70">
        <f t="shared" si="5"/>
        <v>53557</v>
      </c>
      <c r="G42" s="70">
        <f t="shared" si="5"/>
        <v>53605</v>
      </c>
      <c r="H42" s="70">
        <f t="shared" si="5"/>
        <v>50389</v>
      </c>
      <c r="I42" s="70">
        <f t="shared" si="5"/>
        <v>53605</v>
      </c>
      <c r="J42" s="70">
        <f t="shared" si="5"/>
        <v>51997</v>
      </c>
      <c r="K42" s="70">
        <f t="shared" si="5"/>
        <v>53605</v>
      </c>
      <c r="L42" s="70">
        <f t="shared" si="5"/>
        <v>51997</v>
      </c>
      <c r="M42" s="70">
        <f t="shared" si="5"/>
        <v>53605</v>
      </c>
      <c r="N42" s="70">
        <f t="shared" si="5"/>
        <v>53605</v>
      </c>
      <c r="O42" s="179">
        <f>+O11+O15+O19+O23+O27+O31+O34+O38</f>
        <v>585403.66000000015</v>
      </c>
      <c r="P42" s="167"/>
      <c r="Q42" s="45"/>
      <c r="R42" s="45"/>
      <c r="S42" s="45"/>
      <c r="T42" s="46"/>
      <c r="U42" s="46"/>
      <c r="V42" s="17"/>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row>
    <row r="43" spans="1:254" ht="15" customHeight="1" x14ac:dyDescent="0.25">
      <c r="A43" s="53"/>
      <c r="B43" s="54"/>
      <c r="C43" s="40"/>
      <c r="D43" s="40"/>
      <c r="E43" s="40"/>
      <c r="F43" s="40"/>
      <c r="G43" s="40"/>
      <c r="H43" s="40"/>
      <c r="I43" s="40"/>
      <c r="J43" s="40"/>
      <c r="K43" s="40"/>
      <c r="L43" s="40"/>
      <c r="M43" s="40"/>
      <c r="N43" s="40"/>
      <c r="O43" s="41"/>
      <c r="P43" s="43"/>
      <c r="Q43" s="45"/>
      <c r="R43" s="45"/>
      <c r="S43" s="45"/>
      <c r="T43" s="46"/>
      <c r="U43" s="46"/>
      <c r="V43" s="17"/>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row>
    <row r="44" spans="1:254" ht="15" customHeight="1" thickBot="1" x14ac:dyDescent="0.3">
      <c r="A44" s="73"/>
      <c r="B44" s="74"/>
      <c r="C44" s="52"/>
      <c r="D44" s="52"/>
      <c r="E44" s="52"/>
      <c r="F44" s="52"/>
      <c r="G44" s="52"/>
      <c r="H44" s="75"/>
      <c r="I44" s="75"/>
      <c r="J44" s="75"/>
      <c r="K44" s="75"/>
      <c r="L44" s="75"/>
      <c r="M44" s="75"/>
      <c r="N44" s="215"/>
      <c r="O44" s="76"/>
      <c r="P44" s="77"/>
      <c r="Q44" s="45"/>
      <c r="R44" s="45"/>
      <c r="S44" s="45"/>
      <c r="T44" s="46"/>
      <c r="U44" s="47"/>
      <c r="V44" s="17"/>
      <c r="W44" s="14"/>
      <c r="X44" s="2"/>
      <c r="Y44" s="14"/>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row>
    <row r="45" spans="1:254" ht="15" customHeight="1" x14ac:dyDescent="0.25">
      <c r="A45" s="81" t="s">
        <v>77</v>
      </c>
      <c r="B45" s="82"/>
      <c r="C45" s="82"/>
      <c r="D45" s="82"/>
      <c r="E45" s="82"/>
      <c r="F45" s="82"/>
      <c r="G45" s="82"/>
      <c r="H45" s="82"/>
      <c r="I45" s="82"/>
      <c r="J45" s="82"/>
      <c r="K45" s="82"/>
      <c r="L45" s="82"/>
      <c r="M45" s="82"/>
      <c r="N45" s="82"/>
      <c r="O45" s="183"/>
      <c r="P45" s="180"/>
      <c r="Q45" s="45"/>
      <c r="R45" s="45"/>
      <c r="S45" s="46"/>
      <c r="T45" s="46"/>
      <c r="U45" s="46"/>
      <c r="V45" s="17"/>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row>
    <row r="46" spans="1:254" ht="15" customHeight="1" x14ac:dyDescent="0.25">
      <c r="A46" s="57" t="s">
        <v>10</v>
      </c>
      <c r="B46" s="48"/>
      <c r="C46" s="31">
        <v>500</v>
      </c>
      <c r="D46" s="31">
        <v>500</v>
      </c>
      <c r="E46" s="31">
        <v>500</v>
      </c>
      <c r="F46" s="31">
        <v>500</v>
      </c>
      <c r="G46" s="31">
        <v>500</v>
      </c>
      <c r="H46" s="31">
        <v>500</v>
      </c>
      <c r="I46" s="31">
        <v>500</v>
      </c>
      <c r="J46" s="31">
        <v>500</v>
      </c>
      <c r="K46" s="31">
        <v>500</v>
      </c>
      <c r="L46" s="31">
        <v>500</v>
      </c>
      <c r="M46" s="31">
        <v>500</v>
      </c>
      <c r="N46" s="31">
        <v>500</v>
      </c>
      <c r="O46" s="185">
        <f t="shared" ref="O46:O61" si="6">SUM(C46:N46)</f>
        <v>6000</v>
      </c>
      <c r="P46" s="51"/>
      <c r="Q46" s="45"/>
      <c r="R46" s="45"/>
      <c r="S46" s="46"/>
      <c r="T46" s="46"/>
      <c r="U46" s="46"/>
      <c r="V46" s="17"/>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row>
    <row r="47" spans="1:254" ht="15" customHeight="1" x14ac:dyDescent="0.25">
      <c r="A47" s="57" t="s">
        <v>11</v>
      </c>
      <c r="B47" s="48"/>
      <c r="C47" s="31">
        <v>20</v>
      </c>
      <c r="D47" s="31">
        <v>20</v>
      </c>
      <c r="E47" s="31">
        <v>20</v>
      </c>
      <c r="F47" s="31">
        <v>20</v>
      </c>
      <c r="G47" s="31">
        <v>20</v>
      </c>
      <c r="H47" s="31">
        <v>20</v>
      </c>
      <c r="I47" s="31">
        <v>20</v>
      </c>
      <c r="J47" s="31">
        <v>20</v>
      </c>
      <c r="K47" s="31">
        <v>20</v>
      </c>
      <c r="L47" s="31">
        <v>20</v>
      </c>
      <c r="M47" s="31">
        <v>20</v>
      </c>
      <c r="N47" s="31">
        <v>20</v>
      </c>
      <c r="O47" s="185">
        <f t="shared" si="6"/>
        <v>240</v>
      </c>
      <c r="P47" s="51"/>
      <c r="Q47" s="45"/>
      <c r="R47" s="45"/>
      <c r="S47" s="140"/>
      <c r="T47" s="113"/>
      <c r="U47" s="140"/>
      <c r="V47" s="72"/>
      <c r="W47" s="14"/>
      <c r="X47" s="2"/>
      <c r="Y47" s="14"/>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row>
    <row r="48" spans="1:254" ht="15" customHeight="1" x14ac:dyDescent="0.25">
      <c r="A48" s="57" t="s">
        <v>40</v>
      </c>
      <c r="B48" s="48"/>
      <c r="C48" s="31">
        <v>125</v>
      </c>
      <c r="D48" s="31">
        <v>500</v>
      </c>
      <c r="E48" s="31">
        <v>750</v>
      </c>
      <c r="F48" s="31">
        <v>1000</v>
      </c>
      <c r="G48" s="31">
        <v>1375</v>
      </c>
      <c r="H48" s="31">
        <v>1500</v>
      </c>
      <c r="I48" s="31">
        <v>2000</v>
      </c>
      <c r="J48" s="31">
        <v>1875</v>
      </c>
      <c r="K48" s="31">
        <v>2500</v>
      </c>
      <c r="L48" s="31">
        <v>2500</v>
      </c>
      <c r="M48" s="31">
        <v>2500</v>
      </c>
      <c r="N48" s="31">
        <v>2500</v>
      </c>
      <c r="O48" s="185">
        <f t="shared" si="6"/>
        <v>19125</v>
      </c>
      <c r="P48" s="51"/>
      <c r="Q48" s="45"/>
      <c r="R48" s="45"/>
      <c r="S48" s="45"/>
      <c r="T48" s="45"/>
      <c r="U48" s="45"/>
      <c r="V48" s="45"/>
      <c r="W48" s="139"/>
      <c r="X48" s="2"/>
      <c r="Y48" s="14"/>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row>
    <row r="49" spans="1:254" ht="15" customHeight="1" x14ac:dyDescent="0.25">
      <c r="A49" s="57" t="s">
        <v>12</v>
      </c>
      <c r="B49" s="48"/>
      <c r="C49" s="31">
        <f t="shared" ref="C49:N49" si="7">C50*$Q49</f>
        <v>0</v>
      </c>
      <c r="D49" s="31">
        <f t="shared" si="7"/>
        <v>0</v>
      </c>
      <c r="E49" s="31">
        <f t="shared" si="7"/>
        <v>0</v>
      </c>
      <c r="F49" s="31">
        <f t="shared" si="7"/>
        <v>0</v>
      </c>
      <c r="G49" s="31">
        <f t="shared" si="7"/>
        <v>0</v>
      </c>
      <c r="H49" s="31">
        <f t="shared" si="7"/>
        <v>0</v>
      </c>
      <c r="I49" s="31">
        <f t="shared" si="7"/>
        <v>0</v>
      </c>
      <c r="J49" s="31">
        <f t="shared" si="7"/>
        <v>0</v>
      </c>
      <c r="K49" s="31">
        <f t="shared" si="7"/>
        <v>0</v>
      </c>
      <c r="L49" s="31">
        <f t="shared" si="7"/>
        <v>0</v>
      </c>
      <c r="M49" s="31">
        <f t="shared" si="7"/>
        <v>0</v>
      </c>
      <c r="N49" s="31">
        <f t="shared" si="7"/>
        <v>0</v>
      </c>
      <c r="O49" s="185">
        <f t="shared" si="6"/>
        <v>0</v>
      </c>
      <c r="P49" s="51"/>
      <c r="Q49" s="45"/>
      <c r="R49" s="45"/>
      <c r="S49" s="45"/>
      <c r="T49" s="45"/>
      <c r="U49" s="45"/>
      <c r="V49" s="45"/>
      <c r="W49" s="139"/>
      <c r="X49" s="2"/>
      <c r="Y49" s="14"/>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row>
    <row r="50" spans="1:254" ht="15" customHeight="1" x14ac:dyDescent="0.25">
      <c r="A50" s="57" t="s">
        <v>13</v>
      </c>
      <c r="B50" s="49"/>
      <c r="C50" s="31">
        <f t="shared" ref="C50:N50" si="8">$Q50*$S50</f>
        <v>0</v>
      </c>
      <c r="D50" s="31">
        <f t="shared" si="8"/>
        <v>0</v>
      </c>
      <c r="E50" s="31">
        <f t="shared" si="8"/>
        <v>0</v>
      </c>
      <c r="F50" s="31">
        <f t="shared" si="8"/>
        <v>0</v>
      </c>
      <c r="G50" s="31">
        <f t="shared" si="8"/>
        <v>0</v>
      </c>
      <c r="H50" s="31">
        <f t="shared" si="8"/>
        <v>0</v>
      </c>
      <c r="I50" s="31">
        <f t="shared" si="8"/>
        <v>0</v>
      </c>
      <c r="J50" s="31">
        <f t="shared" si="8"/>
        <v>0</v>
      </c>
      <c r="K50" s="31">
        <f t="shared" si="8"/>
        <v>0</v>
      </c>
      <c r="L50" s="31">
        <f t="shared" si="8"/>
        <v>0</v>
      </c>
      <c r="M50" s="31">
        <f t="shared" si="8"/>
        <v>0</v>
      </c>
      <c r="N50" s="31">
        <f t="shared" si="8"/>
        <v>0</v>
      </c>
      <c r="O50" s="185">
        <f t="shared" si="6"/>
        <v>0</v>
      </c>
      <c r="P50" s="51"/>
      <c r="Q50" s="45"/>
      <c r="R50" s="45"/>
      <c r="S50" s="45"/>
      <c r="T50" s="45"/>
      <c r="U50" s="45"/>
      <c r="V50" s="45"/>
      <c r="W50" s="17"/>
      <c r="X50" s="14"/>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row>
    <row r="51" spans="1:254" ht="15" customHeight="1" x14ac:dyDescent="0.25">
      <c r="A51" s="57" t="s">
        <v>14</v>
      </c>
      <c r="B51" s="48"/>
      <c r="C51" s="31">
        <v>0</v>
      </c>
      <c r="D51" s="31">
        <v>0</v>
      </c>
      <c r="E51" s="31">
        <v>0</v>
      </c>
      <c r="F51" s="31">
        <v>0</v>
      </c>
      <c r="G51" s="31">
        <v>0</v>
      </c>
      <c r="H51" s="31">
        <v>0</v>
      </c>
      <c r="I51" s="31">
        <v>0</v>
      </c>
      <c r="J51" s="31">
        <v>0</v>
      </c>
      <c r="K51" s="31">
        <v>0</v>
      </c>
      <c r="L51" s="31">
        <v>500</v>
      </c>
      <c r="M51" s="31">
        <v>0</v>
      </c>
      <c r="N51" s="31">
        <v>0</v>
      </c>
      <c r="O51" s="185">
        <f t="shared" si="6"/>
        <v>500</v>
      </c>
      <c r="P51" s="51"/>
      <c r="Q51" s="45"/>
      <c r="R51" s="45"/>
      <c r="S51" s="45"/>
      <c r="T51" s="45"/>
      <c r="U51" s="45"/>
      <c r="V51" s="45"/>
      <c r="W51" s="17"/>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row>
    <row r="52" spans="1:254" ht="15" customHeight="1" x14ac:dyDescent="0.25">
      <c r="A52" s="57" t="s">
        <v>81</v>
      </c>
      <c r="B52" s="48"/>
      <c r="C52" s="31">
        <f t="shared" ref="C52:M52" si="9">+$O$52/12</f>
        <v>877.5</v>
      </c>
      <c r="D52" s="31">
        <f t="shared" si="9"/>
        <v>877.5</v>
      </c>
      <c r="E52" s="31">
        <f t="shared" si="9"/>
        <v>877.5</v>
      </c>
      <c r="F52" s="31">
        <f t="shared" si="9"/>
        <v>877.5</v>
      </c>
      <c r="G52" s="31">
        <f t="shared" si="9"/>
        <v>877.5</v>
      </c>
      <c r="H52" s="31">
        <f t="shared" si="9"/>
        <v>877.5</v>
      </c>
      <c r="I52" s="31">
        <f t="shared" si="9"/>
        <v>877.5</v>
      </c>
      <c r="J52" s="31">
        <f t="shared" si="9"/>
        <v>877.5</v>
      </c>
      <c r="K52" s="31">
        <f t="shared" si="9"/>
        <v>877.5</v>
      </c>
      <c r="L52" s="31">
        <f t="shared" si="9"/>
        <v>877.5</v>
      </c>
      <c r="M52" s="31">
        <f t="shared" si="9"/>
        <v>877.5</v>
      </c>
      <c r="N52" s="31">
        <f>+$O$52/12</f>
        <v>877.5</v>
      </c>
      <c r="O52" s="185">
        <v>10530</v>
      </c>
      <c r="P52" s="51"/>
      <c r="Q52" s="45"/>
      <c r="R52" s="45"/>
      <c r="S52" s="45"/>
      <c r="T52" s="45"/>
      <c r="U52" s="45"/>
      <c r="V52" s="45"/>
      <c r="W52" s="17"/>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row>
    <row r="53" spans="1:254" ht="15" customHeight="1" x14ac:dyDescent="0.25">
      <c r="A53" s="57" t="s">
        <v>15</v>
      </c>
      <c r="B53" s="48"/>
      <c r="C53" s="31">
        <v>40</v>
      </c>
      <c r="D53" s="31">
        <v>40</v>
      </c>
      <c r="E53" s="31">
        <v>40</v>
      </c>
      <c r="F53" s="31">
        <v>40</v>
      </c>
      <c r="G53" s="31">
        <v>40</v>
      </c>
      <c r="H53" s="31">
        <v>40</v>
      </c>
      <c r="I53" s="31">
        <v>40</v>
      </c>
      <c r="J53" s="31">
        <v>40</v>
      </c>
      <c r="K53" s="31">
        <v>40</v>
      </c>
      <c r="L53" s="31">
        <v>40</v>
      </c>
      <c r="M53" s="31">
        <v>40</v>
      </c>
      <c r="N53" s="31">
        <v>40</v>
      </c>
      <c r="O53" s="185">
        <f t="shared" si="6"/>
        <v>480</v>
      </c>
      <c r="P53" s="181"/>
      <c r="Q53" s="71"/>
      <c r="R53" s="45"/>
      <c r="S53" s="45"/>
      <c r="T53" s="45"/>
      <c r="U53" s="45"/>
      <c r="V53" s="45"/>
      <c r="W53" s="17"/>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row>
    <row r="54" spans="1:254" ht="15" customHeight="1" x14ac:dyDescent="0.25">
      <c r="A54" s="57" t="s">
        <v>16</v>
      </c>
      <c r="B54" s="48"/>
      <c r="C54" s="31">
        <v>50</v>
      </c>
      <c r="D54" s="31">
        <v>50</v>
      </c>
      <c r="E54" s="31">
        <v>50</v>
      </c>
      <c r="F54" s="31">
        <v>50</v>
      </c>
      <c r="G54" s="31">
        <v>50</v>
      </c>
      <c r="H54" s="31">
        <v>50</v>
      </c>
      <c r="I54" s="31">
        <v>50</v>
      </c>
      <c r="J54" s="31">
        <v>50</v>
      </c>
      <c r="K54" s="31">
        <v>50</v>
      </c>
      <c r="L54" s="31">
        <v>50</v>
      </c>
      <c r="M54" s="31">
        <v>50</v>
      </c>
      <c r="N54" s="31">
        <v>50</v>
      </c>
      <c r="O54" s="185">
        <f t="shared" si="6"/>
        <v>600</v>
      </c>
      <c r="P54" s="181"/>
      <c r="Q54" s="15"/>
      <c r="R54" s="16"/>
      <c r="S54" s="16"/>
      <c r="T54" s="16"/>
      <c r="U54" s="16"/>
      <c r="V54" s="16"/>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row>
    <row r="55" spans="1:254" ht="15" customHeight="1" x14ac:dyDescent="0.25">
      <c r="A55" s="57" t="s">
        <v>17</v>
      </c>
      <c r="B55" s="48"/>
      <c r="C55" s="31">
        <v>100</v>
      </c>
      <c r="D55" s="31">
        <v>0</v>
      </c>
      <c r="E55" s="31">
        <v>0</v>
      </c>
      <c r="F55" s="31">
        <v>0</v>
      </c>
      <c r="G55" s="31">
        <v>0</v>
      </c>
      <c r="H55" s="31">
        <v>0</v>
      </c>
      <c r="I55" s="31">
        <v>50</v>
      </c>
      <c r="J55" s="31">
        <v>75</v>
      </c>
      <c r="K55" s="31">
        <v>150</v>
      </c>
      <c r="L55" s="31">
        <v>250</v>
      </c>
      <c r="M55" s="31">
        <v>275</v>
      </c>
      <c r="N55" s="31">
        <v>200</v>
      </c>
      <c r="O55" s="185">
        <f t="shared" si="6"/>
        <v>1100</v>
      </c>
      <c r="P55" s="181"/>
      <c r="Q55" s="17"/>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row>
    <row r="56" spans="1:254" ht="15" customHeight="1" x14ac:dyDescent="0.25">
      <c r="A56" s="57" t="s">
        <v>18</v>
      </c>
      <c r="B56" s="48"/>
      <c r="C56" s="31">
        <v>110</v>
      </c>
      <c r="D56" s="31">
        <v>110</v>
      </c>
      <c r="E56" s="31">
        <v>125</v>
      </c>
      <c r="F56" s="31">
        <v>135</v>
      </c>
      <c r="G56" s="31">
        <v>140</v>
      </c>
      <c r="H56" s="31">
        <v>135</v>
      </c>
      <c r="I56" s="31">
        <v>110</v>
      </c>
      <c r="J56" s="31">
        <v>115</v>
      </c>
      <c r="K56" s="31">
        <v>120</v>
      </c>
      <c r="L56" s="31">
        <v>125</v>
      </c>
      <c r="M56" s="31">
        <v>130</v>
      </c>
      <c r="N56" s="31">
        <v>125</v>
      </c>
      <c r="O56" s="185">
        <f t="shared" si="6"/>
        <v>1480</v>
      </c>
      <c r="P56" s="181"/>
      <c r="Q56" s="17"/>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row>
    <row r="57" spans="1:254" ht="15" customHeight="1" x14ac:dyDescent="0.25">
      <c r="A57" s="57" t="s">
        <v>19</v>
      </c>
      <c r="B57" s="48"/>
      <c r="C57" s="31">
        <v>50</v>
      </c>
      <c r="D57" s="31">
        <v>50</v>
      </c>
      <c r="E57" s="31">
        <v>50</v>
      </c>
      <c r="F57" s="31">
        <v>50</v>
      </c>
      <c r="G57" s="31">
        <v>50</v>
      </c>
      <c r="H57" s="31">
        <v>50</v>
      </c>
      <c r="I57" s="31">
        <v>50</v>
      </c>
      <c r="J57" s="31">
        <v>50</v>
      </c>
      <c r="K57" s="31">
        <v>50</v>
      </c>
      <c r="L57" s="31">
        <v>50</v>
      </c>
      <c r="M57" s="31">
        <v>50</v>
      </c>
      <c r="N57" s="31">
        <v>50</v>
      </c>
      <c r="O57" s="185">
        <f t="shared" si="6"/>
        <v>600</v>
      </c>
      <c r="P57" s="181"/>
      <c r="Q57" s="17"/>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row>
    <row r="58" spans="1:254" ht="15" customHeight="1" x14ac:dyDescent="0.25">
      <c r="A58" s="57" t="s">
        <v>20</v>
      </c>
      <c r="B58" s="48"/>
      <c r="C58" s="31">
        <v>30</v>
      </c>
      <c r="D58" s="31">
        <v>30</v>
      </c>
      <c r="E58" s="31">
        <v>30</v>
      </c>
      <c r="F58" s="31">
        <v>30</v>
      </c>
      <c r="G58" s="31">
        <v>30</v>
      </c>
      <c r="H58" s="31">
        <v>30</v>
      </c>
      <c r="I58" s="31">
        <v>30</v>
      </c>
      <c r="J58" s="31">
        <v>30</v>
      </c>
      <c r="K58" s="31">
        <v>30</v>
      </c>
      <c r="L58" s="31">
        <v>30</v>
      </c>
      <c r="M58" s="31">
        <v>30</v>
      </c>
      <c r="N58" s="31">
        <v>30</v>
      </c>
      <c r="O58" s="185">
        <f t="shared" si="6"/>
        <v>360</v>
      </c>
      <c r="P58" s="181"/>
      <c r="Q58" s="17"/>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row>
    <row r="59" spans="1:254" ht="15" customHeight="1" x14ac:dyDescent="0.25">
      <c r="A59" s="57" t="s">
        <v>21</v>
      </c>
      <c r="B59" s="48"/>
      <c r="C59" s="31">
        <v>40</v>
      </c>
      <c r="D59" s="31">
        <v>40</v>
      </c>
      <c r="E59" s="31">
        <v>40</v>
      </c>
      <c r="F59" s="31">
        <v>40</v>
      </c>
      <c r="G59" s="31">
        <v>40</v>
      </c>
      <c r="H59" s="31">
        <v>40</v>
      </c>
      <c r="I59" s="31">
        <v>40</v>
      </c>
      <c r="J59" s="31">
        <v>40</v>
      </c>
      <c r="K59" s="31">
        <v>40</v>
      </c>
      <c r="L59" s="31">
        <v>40</v>
      </c>
      <c r="M59" s="31">
        <v>40</v>
      </c>
      <c r="N59" s="31">
        <v>40</v>
      </c>
      <c r="O59" s="185">
        <f t="shared" si="6"/>
        <v>480</v>
      </c>
      <c r="P59" s="181"/>
      <c r="Q59" s="17"/>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row>
    <row r="60" spans="1:254" ht="15" customHeight="1" x14ac:dyDescent="0.25">
      <c r="A60" s="57" t="s">
        <v>22</v>
      </c>
      <c r="B60" s="48"/>
      <c r="C60" s="31">
        <v>200</v>
      </c>
      <c r="D60" s="31">
        <v>200</v>
      </c>
      <c r="E60" s="31">
        <v>200</v>
      </c>
      <c r="F60" s="31">
        <v>200</v>
      </c>
      <c r="G60" s="31">
        <v>200</v>
      </c>
      <c r="H60" s="31">
        <v>200</v>
      </c>
      <c r="I60" s="31">
        <v>200</v>
      </c>
      <c r="J60" s="31">
        <v>200</v>
      </c>
      <c r="K60" s="31">
        <v>200</v>
      </c>
      <c r="L60" s="31">
        <v>200</v>
      </c>
      <c r="M60" s="31">
        <v>200</v>
      </c>
      <c r="N60" s="31">
        <v>200</v>
      </c>
      <c r="O60" s="185">
        <f t="shared" si="6"/>
        <v>2400</v>
      </c>
      <c r="P60" s="181"/>
      <c r="Q60" s="72"/>
      <c r="R60" s="13"/>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row>
    <row r="61" spans="1:254" ht="15" customHeight="1" x14ac:dyDescent="0.25">
      <c r="A61" s="57" t="s">
        <v>79</v>
      </c>
      <c r="B61" s="48"/>
      <c r="C61" s="31">
        <v>20</v>
      </c>
      <c r="D61" s="31">
        <v>20</v>
      </c>
      <c r="E61" s="31">
        <v>20</v>
      </c>
      <c r="F61" s="31">
        <v>20</v>
      </c>
      <c r="G61" s="31">
        <v>20</v>
      </c>
      <c r="H61" s="31">
        <v>20</v>
      </c>
      <c r="I61" s="31">
        <v>20</v>
      </c>
      <c r="J61" s="31">
        <v>20</v>
      </c>
      <c r="K61" s="31">
        <v>20</v>
      </c>
      <c r="L61" s="31">
        <v>20</v>
      </c>
      <c r="M61" s="31">
        <v>20</v>
      </c>
      <c r="N61" s="31">
        <v>120</v>
      </c>
      <c r="O61" s="185">
        <f t="shared" si="6"/>
        <v>340</v>
      </c>
      <c r="P61" s="51"/>
      <c r="Q61" s="46"/>
      <c r="R61" s="46"/>
      <c r="S61" s="17"/>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row>
    <row r="62" spans="1:254" ht="15" customHeight="1" thickBot="1" x14ac:dyDescent="0.3">
      <c r="A62" s="88" t="s">
        <v>80</v>
      </c>
      <c r="B62" s="84">
        <f>SUM(B3:B61)</f>
        <v>2</v>
      </c>
      <c r="C62" s="125">
        <f t="shared" ref="C62:O62" si="10">SUM(C46:C61)</f>
        <v>2162.5</v>
      </c>
      <c r="D62" s="125">
        <f t="shared" si="10"/>
        <v>2437.5</v>
      </c>
      <c r="E62" s="125">
        <f t="shared" si="10"/>
        <v>2702.5</v>
      </c>
      <c r="F62" s="125">
        <f t="shared" si="10"/>
        <v>2962.5</v>
      </c>
      <c r="G62" s="125">
        <f t="shared" si="10"/>
        <v>3342.5</v>
      </c>
      <c r="H62" s="125">
        <f t="shared" si="10"/>
        <v>3462.5</v>
      </c>
      <c r="I62" s="125">
        <f t="shared" si="10"/>
        <v>3987.5</v>
      </c>
      <c r="J62" s="125">
        <f t="shared" si="10"/>
        <v>3892.5</v>
      </c>
      <c r="K62" s="125">
        <f t="shared" si="10"/>
        <v>4597.5</v>
      </c>
      <c r="L62" s="125">
        <f t="shared" si="10"/>
        <v>5202.5</v>
      </c>
      <c r="M62" s="125">
        <f t="shared" si="10"/>
        <v>4732.5</v>
      </c>
      <c r="N62" s="125">
        <f t="shared" si="10"/>
        <v>4752.5</v>
      </c>
      <c r="O62" s="184">
        <f t="shared" si="10"/>
        <v>44235</v>
      </c>
      <c r="P62" s="182"/>
      <c r="Q62" s="46"/>
      <c r="R62" s="46"/>
      <c r="S62" s="17"/>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row>
    <row r="63" spans="1:254" ht="15" customHeight="1" x14ac:dyDescent="0.25">
      <c r="A63" s="78"/>
      <c r="B63" s="79"/>
      <c r="C63" s="79"/>
      <c r="D63" s="79"/>
      <c r="E63" s="79"/>
      <c r="F63" s="79"/>
      <c r="G63" s="79"/>
      <c r="H63" s="79"/>
      <c r="I63" s="79"/>
      <c r="J63" s="79"/>
      <c r="K63" s="79"/>
      <c r="L63" s="79"/>
      <c r="M63" s="79"/>
      <c r="N63" s="79"/>
      <c r="O63" s="80"/>
      <c r="P63" s="43"/>
      <c r="Q63" s="46"/>
      <c r="R63" s="46"/>
      <c r="S63" s="17"/>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row>
    <row r="64" spans="1:254" ht="15" customHeight="1" thickBot="1" x14ac:dyDescent="0.3">
      <c r="A64" s="142"/>
      <c r="B64" s="143"/>
      <c r="C64" s="143"/>
      <c r="D64" s="143"/>
      <c r="E64" s="143"/>
      <c r="F64" s="143"/>
      <c r="G64" s="143"/>
      <c r="H64" s="143"/>
      <c r="I64" s="143"/>
      <c r="J64" s="143"/>
      <c r="K64" s="143"/>
      <c r="L64" s="143"/>
      <c r="M64" s="143"/>
      <c r="N64" s="143"/>
      <c r="O64" s="87"/>
      <c r="P64" s="144"/>
      <c r="Q64" s="113"/>
      <c r="R64" s="113"/>
      <c r="S64" s="17"/>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row>
    <row r="65" spans="1:254" ht="15" customHeight="1" x14ac:dyDescent="0.25">
      <c r="A65" s="146" t="s">
        <v>32</v>
      </c>
      <c r="B65" s="147"/>
      <c r="C65" s="147"/>
      <c r="D65" s="147"/>
      <c r="E65" s="147"/>
      <c r="F65" s="147"/>
      <c r="G65" s="147"/>
      <c r="H65" s="147"/>
      <c r="I65" s="147"/>
      <c r="J65" s="147"/>
      <c r="K65" s="147"/>
      <c r="L65" s="147"/>
      <c r="M65" s="147"/>
      <c r="N65" s="148"/>
      <c r="O65" s="149"/>
      <c r="P65" s="216" t="s">
        <v>35</v>
      </c>
      <c r="Q65" s="220" t="s">
        <v>33</v>
      </c>
      <c r="R65" s="221"/>
      <c r="S65" s="17"/>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row>
    <row r="66" spans="1:254" ht="15" customHeight="1" x14ac:dyDescent="0.25">
      <c r="A66" s="57" t="s">
        <v>36</v>
      </c>
      <c r="B66" s="48"/>
      <c r="C66" s="30">
        <v>0</v>
      </c>
      <c r="D66" s="30">
        <v>0</v>
      </c>
      <c r="E66" s="30">
        <v>0</v>
      </c>
      <c r="F66" s="30">
        <v>0</v>
      </c>
      <c r="G66" s="30">
        <v>0</v>
      </c>
      <c r="H66" s="30">
        <v>0</v>
      </c>
      <c r="I66" s="30">
        <v>0</v>
      </c>
      <c r="J66" s="30">
        <v>0</v>
      </c>
      <c r="K66" s="30">
        <v>0</v>
      </c>
      <c r="L66" s="30">
        <v>0</v>
      </c>
      <c r="M66" s="30">
        <v>0</v>
      </c>
      <c r="N66" s="30">
        <v>0</v>
      </c>
      <c r="O66" s="94">
        <f>SUM(C66:N66)</f>
        <v>0</v>
      </c>
      <c r="P66" s="89"/>
      <c r="Q66" s="90"/>
      <c r="R66" s="221"/>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row>
    <row r="67" spans="1:254" ht="15" customHeight="1" x14ac:dyDescent="0.25">
      <c r="A67" s="57" t="s">
        <v>118</v>
      </c>
      <c r="B67" s="48"/>
      <c r="C67" s="30">
        <f>+$Q$67/12/4</f>
        <v>1487.7083333333333</v>
      </c>
      <c r="D67" s="30">
        <f t="shared" ref="D67:N67" si="11">+$Q$67/12/4</f>
        <v>1487.7083333333333</v>
      </c>
      <c r="E67" s="30">
        <f t="shared" si="11"/>
        <v>1487.7083333333333</v>
      </c>
      <c r="F67" s="30">
        <f t="shared" si="11"/>
        <v>1487.7083333333333</v>
      </c>
      <c r="G67" s="30">
        <f t="shared" si="11"/>
        <v>1487.7083333333333</v>
      </c>
      <c r="H67" s="30">
        <f t="shared" si="11"/>
        <v>1487.7083333333333</v>
      </c>
      <c r="I67" s="30">
        <f t="shared" si="11"/>
        <v>1487.7083333333333</v>
      </c>
      <c r="J67" s="30">
        <f t="shared" si="11"/>
        <v>1487.7083333333333</v>
      </c>
      <c r="K67" s="30">
        <f t="shared" si="11"/>
        <v>1487.7083333333333</v>
      </c>
      <c r="L67" s="30">
        <f t="shared" si="11"/>
        <v>1487.7083333333333</v>
      </c>
      <c r="M67" s="30">
        <f t="shared" si="11"/>
        <v>1487.7083333333333</v>
      </c>
      <c r="N67" s="30">
        <f t="shared" si="11"/>
        <v>1487.7083333333333</v>
      </c>
      <c r="O67" s="94">
        <f t="shared" ref="O67:O79" si="12">SUM(C67:N67)</f>
        <v>17852.500000000004</v>
      </c>
      <c r="P67" s="118">
        <v>34.33</v>
      </c>
      <c r="Q67" s="117">
        <v>71410</v>
      </c>
      <c r="R67" s="222" t="s">
        <v>109</v>
      </c>
      <c r="S67" s="17"/>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row>
    <row r="68" spans="1:254" ht="15" customHeight="1" x14ac:dyDescent="0.25">
      <c r="A68" s="150" t="s">
        <v>113</v>
      </c>
      <c r="B68" s="48"/>
      <c r="C68" s="30"/>
      <c r="D68" s="30">
        <f>+$Q$68/12/4</f>
        <v>859.375</v>
      </c>
      <c r="E68" s="30">
        <f t="shared" ref="E68:N68" si="13">+$Q$68/12/4</f>
        <v>859.375</v>
      </c>
      <c r="F68" s="30">
        <f t="shared" si="13"/>
        <v>859.375</v>
      </c>
      <c r="G68" s="30">
        <f t="shared" si="13"/>
        <v>859.375</v>
      </c>
      <c r="H68" s="30">
        <f t="shared" si="13"/>
        <v>859.375</v>
      </c>
      <c r="I68" s="30">
        <f t="shared" si="13"/>
        <v>859.375</v>
      </c>
      <c r="J68" s="30">
        <f t="shared" si="13"/>
        <v>859.375</v>
      </c>
      <c r="K68" s="30">
        <f t="shared" si="13"/>
        <v>859.375</v>
      </c>
      <c r="L68" s="30">
        <f t="shared" si="13"/>
        <v>859.375</v>
      </c>
      <c r="M68" s="30">
        <f t="shared" si="13"/>
        <v>859.375</v>
      </c>
      <c r="N68" s="30">
        <f t="shared" si="13"/>
        <v>859.375</v>
      </c>
      <c r="O68" s="94">
        <f t="shared" si="12"/>
        <v>9453.125</v>
      </c>
      <c r="P68" s="217">
        <v>19.829999999999998</v>
      </c>
      <c r="Q68" s="223">
        <v>41250</v>
      </c>
      <c r="R68" s="222" t="s">
        <v>109</v>
      </c>
      <c r="S68" s="17"/>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row>
    <row r="69" spans="1:254" ht="15" customHeight="1" x14ac:dyDescent="0.25">
      <c r="A69" s="112" t="s">
        <v>114</v>
      </c>
      <c r="B69" s="48"/>
      <c r="C69" s="30">
        <f>+$Q$69/12</f>
        <v>6626.666666666667</v>
      </c>
      <c r="D69" s="30">
        <f>+$Q$69/12</f>
        <v>6626.666666666667</v>
      </c>
      <c r="E69" s="30">
        <f>+$Q$69/12</f>
        <v>6626.666666666667</v>
      </c>
      <c r="F69" s="30">
        <f>+$Q$69/12</f>
        <v>6626.666666666667</v>
      </c>
      <c r="G69" s="30">
        <f t="shared" ref="G69:L69" si="14">+$Q$69/12/4</f>
        <v>1656.6666666666667</v>
      </c>
      <c r="H69" s="30">
        <f t="shared" si="14"/>
        <v>1656.6666666666667</v>
      </c>
      <c r="I69" s="30">
        <f t="shared" si="14"/>
        <v>1656.6666666666667</v>
      </c>
      <c r="J69" s="30">
        <f t="shared" si="14"/>
        <v>1656.6666666666667</v>
      </c>
      <c r="K69" s="30">
        <f t="shared" si="14"/>
        <v>1656.6666666666667</v>
      </c>
      <c r="L69" s="30">
        <f t="shared" si="14"/>
        <v>1656.6666666666667</v>
      </c>
      <c r="M69" s="30">
        <f>+$Q$69/12</f>
        <v>6626.666666666667</v>
      </c>
      <c r="N69" s="30">
        <f>+$Q$69/12</f>
        <v>6626.666666666667</v>
      </c>
      <c r="O69" s="94">
        <f>SUM(C69:N69)</f>
        <v>49699.999999999993</v>
      </c>
      <c r="P69" s="218">
        <v>38.229999999999997</v>
      </c>
      <c r="Q69" s="223">
        <v>79520</v>
      </c>
      <c r="R69" s="222" t="s">
        <v>112</v>
      </c>
      <c r="S69" s="17"/>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row>
    <row r="70" spans="1:254" ht="15" customHeight="1" x14ac:dyDescent="0.25">
      <c r="A70" s="151" t="s">
        <v>116</v>
      </c>
      <c r="B70" s="48"/>
      <c r="C70" s="30">
        <f t="shared" ref="C70:N70" si="15">+$Q$70/12</f>
        <v>5978.2666666666664</v>
      </c>
      <c r="D70" s="30">
        <f t="shared" si="15"/>
        <v>5978.2666666666664</v>
      </c>
      <c r="E70" s="30">
        <f t="shared" si="15"/>
        <v>5978.2666666666664</v>
      </c>
      <c r="F70" s="30">
        <f t="shared" si="15"/>
        <v>5978.2666666666664</v>
      </c>
      <c r="G70" s="30">
        <f t="shared" si="15"/>
        <v>5978.2666666666664</v>
      </c>
      <c r="H70" s="30">
        <f t="shared" si="15"/>
        <v>5978.2666666666664</v>
      </c>
      <c r="I70" s="30">
        <f t="shared" si="15"/>
        <v>5978.2666666666664</v>
      </c>
      <c r="J70" s="30">
        <f t="shared" si="15"/>
        <v>5978.2666666666664</v>
      </c>
      <c r="K70" s="30">
        <f t="shared" si="15"/>
        <v>5978.2666666666664</v>
      </c>
      <c r="L70" s="30">
        <f t="shared" si="15"/>
        <v>5978.2666666666664</v>
      </c>
      <c r="M70" s="30">
        <f t="shared" si="15"/>
        <v>5978.2666666666664</v>
      </c>
      <c r="N70" s="30">
        <f t="shared" si="15"/>
        <v>5978.2666666666664</v>
      </c>
      <c r="O70" s="94">
        <f>SUM(C70:N70)</f>
        <v>71739.199999999983</v>
      </c>
      <c r="P70" s="118">
        <f>+(( 38.96-30.02)/2)+30.02</f>
        <v>34.49</v>
      </c>
      <c r="Q70" s="117">
        <f>+P70*2080</f>
        <v>71739.199999999997</v>
      </c>
      <c r="R70" s="286" t="s">
        <v>34</v>
      </c>
      <c r="S70" s="17"/>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row>
    <row r="71" spans="1:254" ht="15" customHeight="1" x14ac:dyDescent="0.25">
      <c r="A71" s="57" t="s">
        <v>115</v>
      </c>
      <c r="B71" s="48"/>
      <c r="C71" s="30">
        <f>+$Q$71/12</f>
        <v>2541.0666666666666</v>
      </c>
      <c r="D71" s="30">
        <f t="shared" ref="D71:N71" si="16">+$Q$71/12</f>
        <v>2541.0666666666666</v>
      </c>
      <c r="E71" s="30">
        <f t="shared" si="16"/>
        <v>2541.0666666666666</v>
      </c>
      <c r="F71" s="30">
        <f t="shared" si="16"/>
        <v>2541.0666666666666</v>
      </c>
      <c r="G71" s="30">
        <f t="shared" si="16"/>
        <v>2541.0666666666666</v>
      </c>
      <c r="H71" s="30">
        <f t="shared" si="16"/>
        <v>2541.0666666666666</v>
      </c>
      <c r="I71" s="30">
        <f t="shared" si="16"/>
        <v>2541.0666666666666</v>
      </c>
      <c r="J71" s="30">
        <f t="shared" si="16"/>
        <v>2541.0666666666666</v>
      </c>
      <c r="K71" s="30">
        <f t="shared" si="16"/>
        <v>2541.0666666666666</v>
      </c>
      <c r="L71" s="30">
        <f t="shared" si="16"/>
        <v>2541.0666666666666</v>
      </c>
      <c r="M71" s="30">
        <f t="shared" si="16"/>
        <v>2541.0666666666666</v>
      </c>
      <c r="N71" s="86">
        <f t="shared" si="16"/>
        <v>2541.0666666666666</v>
      </c>
      <c r="O71" s="94">
        <f t="shared" si="12"/>
        <v>30492.799999999992</v>
      </c>
      <c r="P71" s="118">
        <v>14.66</v>
      </c>
      <c r="Q71" s="117">
        <f>+P71*2080</f>
        <v>30492.799999999999</v>
      </c>
      <c r="R71" s="286" t="s">
        <v>34</v>
      </c>
      <c r="S71" s="141"/>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row>
    <row r="72" spans="1:254" ht="15" customHeight="1" x14ac:dyDescent="0.25">
      <c r="A72" s="57" t="s">
        <v>115</v>
      </c>
      <c r="B72" s="48"/>
      <c r="C72" s="30">
        <f>+$Q$72/12</f>
        <v>2541.0666666666666</v>
      </c>
      <c r="D72" s="30">
        <f t="shared" ref="D72:N72" si="17">+$Q$72/12</f>
        <v>2541.0666666666666</v>
      </c>
      <c r="E72" s="30">
        <f t="shared" si="17"/>
        <v>2541.0666666666666</v>
      </c>
      <c r="F72" s="30">
        <f t="shared" si="17"/>
        <v>2541.0666666666666</v>
      </c>
      <c r="G72" s="30">
        <f t="shared" si="17"/>
        <v>2541.0666666666666</v>
      </c>
      <c r="H72" s="30">
        <f t="shared" si="17"/>
        <v>2541.0666666666666</v>
      </c>
      <c r="I72" s="30">
        <f t="shared" si="17"/>
        <v>2541.0666666666666</v>
      </c>
      <c r="J72" s="30">
        <f t="shared" si="17"/>
        <v>2541.0666666666666</v>
      </c>
      <c r="K72" s="30">
        <f t="shared" si="17"/>
        <v>2541.0666666666666</v>
      </c>
      <c r="L72" s="30">
        <f t="shared" si="17"/>
        <v>2541.0666666666666</v>
      </c>
      <c r="M72" s="30">
        <f t="shared" si="17"/>
        <v>2541.0666666666666</v>
      </c>
      <c r="N72" s="86">
        <f t="shared" si="17"/>
        <v>2541.0666666666666</v>
      </c>
      <c r="O72" s="94">
        <f t="shared" si="12"/>
        <v>30492.799999999992</v>
      </c>
      <c r="P72" s="118">
        <v>14.66</v>
      </c>
      <c r="Q72" s="117">
        <f t="shared" ref="Q72:Q75" si="18">+P72*2080</f>
        <v>30492.799999999999</v>
      </c>
      <c r="R72" s="286" t="s">
        <v>34</v>
      </c>
      <c r="S72" s="17"/>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row>
    <row r="73" spans="1:254" ht="15" customHeight="1" x14ac:dyDescent="0.25">
      <c r="A73" s="57" t="s">
        <v>115</v>
      </c>
      <c r="B73" s="48"/>
      <c r="C73" s="30">
        <f t="shared" ref="C73:N73" si="19">+$Q$73/12</f>
        <v>2541.0666666666666</v>
      </c>
      <c r="D73" s="30">
        <f t="shared" si="19"/>
        <v>2541.0666666666666</v>
      </c>
      <c r="E73" s="30">
        <f t="shared" si="19"/>
        <v>2541.0666666666666</v>
      </c>
      <c r="F73" s="30">
        <f t="shared" si="19"/>
        <v>2541.0666666666666</v>
      </c>
      <c r="G73" s="30">
        <f t="shared" si="19"/>
        <v>2541.0666666666666</v>
      </c>
      <c r="H73" s="30">
        <f t="shared" si="19"/>
        <v>2541.0666666666666</v>
      </c>
      <c r="I73" s="30">
        <f t="shared" si="19"/>
        <v>2541.0666666666666</v>
      </c>
      <c r="J73" s="30">
        <f t="shared" si="19"/>
        <v>2541.0666666666666</v>
      </c>
      <c r="K73" s="30">
        <f t="shared" si="19"/>
        <v>2541.0666666666666</v>
      </c>
      <c r="L73" s="30">
        <f t="shared" si="19"/>
        <v>2541.0666666666666</v>
      </c>
      <c r="M73" s="30">
        <f t="shared" si="19"/>
        <v>2541.0666666666666</v>
      </c>
      <c r="N73" s="86">
        <f t="shared" si="19"/>
        <v>2541.0666666666666</v>
      </c>
      <c r="O73" s="94">
        <f>SUM(C73:N73)</f>
        <v>30492.799999999992</v>
      </c>
      <c r="P73" s="118">
        <v>14.66</v>
      </c>
      <c r="Q73" s="117">
        <f>+P73*2080</f>
        <v>30492.799999999999</v>
      </c>
      <c r="R73" s="286" t="s">
        <v>34</v>
      </c>
      <c r="S73" s="17"/>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row>
    <row r="74" spans="1:254" ht="15" customHeight="1" x14ac:dyDescent="0.25">
      <c r="A74" s="57" t="s">
        <v>115</v>
      </c>
      <c r="B74" s="48"/>
      <c r="C74" s="30"/>
      <c r="D74" s="30"/>
      <c r="E74" s="30">
        <f t="shared" ref="E74:N74" si="20">+$Q$74/12</f>
        <v>2541.0666666666666</v>
      </c>
      <c r="F74" s="30">
        <f t="shared" si="20"/>
        <v>2541.0666666666666</v>
      </c>
      <c r="G74" s="30">
        <f t="shared" si="20"/>
        <v>2541.0666666666666</v>
      </c>
      <c r="H74" s="30">
        <f t="shared" si="20"/>
        <v>2541.0666666666666</v>
      </c>
      <c r="I74" s="30">
        <f t="shared" si="20"/>
        <v>2541.0666666666666</v>
      </c>
      <c r="J74" s="30">
        <f t="shared" si="20"/>
        <v>2541.0666666666666</v>
      </c>
      <c r="K74" s="30">
        <f t="shared" si="20"/>
        <v>2541.0666666666666</v>
      </c>
      <c r="L74" s="30">
        <f t="shared" si="20"/>
        <v>2541.0666666666666</v>
      </c>
      <c r="M74" s="30">
        <f t="shared" si="20"/>
        <v>2541.0666666666666</v>
      </c>
      <c r="N74" s="86">
        <f t="shared" si="20"/>
        <v>2541.0666666666666</v>
      </c>
      <c r="O74" s="94">
        <f t="shared" si="12"/>
        <v>25410.666666666661</v>
      </c>
      <c r="P74" s="118">
        <v>14.66</v>
      </c>
      <c r="Q74" s="117">
        <f t="shared" si="18"/>
        <v>30492.799999999999</v>
      </c>
      <c r="R74" s="286" t="s">
        <v>34</v>
      </c>
      <c r="S74" s="17"/>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row>
    <row r="75" spans="1:254" ht="15" customHeight="1" x14ac:dyDescent="0.25">
      <c r="A75" s="57" t="s">
        <v>115</v>
      </c>
      <c r="B75" s="48"/>
      <c r="C75" s="30"/>
      <c r="D75" s="30"/>
      <c r="E75" s="30">
        <f t="shared" ref="E75:N75" si="21">+$Q$75/12</f>
        <v>2541.0666666666666</v>
      </c>
      <c r="F75" s="30">
        <f t="shared" si="21"/>
        <v>2541.0666666666666</v>
      </c>
      <c r="G75" s="30">
        <f t="shared" si="21"/>
        <v>2541.0666666666666</v>
      </c>
      <c r="H75" s="30">
        <f t="shared" si="21"/>
        <v>2541.0666666666666</v>
      </c>
      <c r="I75" s="30">
        <f t="shared" si="21"/>
        <v>2541.0666666666666</v>
      </c>
      <c r="J75" s="30">
        <f t="shared" si="21"/>
        <v>2541.0666666666666</v>
      </c>
      <c r="K75" s="30">
        <f t="shared" si="21"/>
        <v>2541.0666666666666</v>
      </c>
      <c r="L75" s="30">
        <f t="shared" si="21"/>
        <v>2541.0666666666666</v>
      </c>
      <c r="M75" s="30">
        <f t="shared" si="21"/>
        <v>2541.0666666666666</v>
      </c>
      <c r="N75" s="86">
        <f t="shared" si="21"/>
        <v>2541.0666666666666</v>
      </c>
      <c r="O75" s="94">
        <f t="shared" si="12"/>
        <v>25410.666666666661</v>
      </c>
      <c r="P75" s="118">
        <v>14.66</v>
      </c>
      <c r="Q75" s="117">
        <f t="shared" si="18"/>
        <v>30492.799999999999</v>
      </c>
      <c r="R75" s="286" t="s">
        <v>34</v>
      </c>
      <c r="S75" s="17"/>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row>
    <row r="76" spans="1:254" ht="15" customHeight="1" x14ac:dyDescent="0.25">
      <c r="A76" s="152" t="s">
        <v>117</v>
      </c>
      <c r="B76" s="48"/>
      <c r="C76" s="30">
        <f t="shared" ref="C76:N76" si="22">SUM(C66:C75)</f>
        <v>21715.841666666664</v>
      </c>
      <c r="D76" s="30">
        <f t="shared" si="22"/>
        <v>22575.216666666664</v>
      </c>
      <c r="E76" s="30">
        <f t="shared" si="22"/>
        <v>27657.349999999995</v>
      </c>
      <c r="F76" s="30">
        <f t="shared" si="22"/>
        <v>27657.349999999995</v>
      </c>
      <c r="G76" s="30">
        <f t="shared" si="22"/>
        <v>22687.349999999995</v>
      </c>
      <c r="H76" s="30">
        <f t="shared" si="22"/>
        <v>22687.349999999995</v>
      </c>
      <c r="I76" s="30">
        <f t="shared" si="22"/>
        <v>22687.349999999995</v>
      </c>
      <c r="J76" s="30">
        <f t="shared" si="22"/>
        <v>22687.349999999995</v>
      </c>
      <c r="K76" s="30">
        <f t="shared" si="22"/>
        <v>22687.349999999995</v>
      </c>
      <c r="L76" s="30">
        <f t="shared" si="22"/>
        <v>22687.349999999995</v>
      </c>
      <c r="M76" s="30">
        <f t="shared" si="22"/>
        <v>27657.349999999995</v>
      </c>
      <c r="N76" s="30">
        <f t="shared" si="22"/>
        <v>27657.349999999995</v>
      </c>
      <c r="O76" s="94">
        <f t="shared" si="12"/>
        <v>291044.55833333329</v>
      </c>
      <c r="P76" s="89"/>
      <c r="Q76" s="90"/>
      <c r="R76" s="221"/>
      <c r="S76" s="141"/>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row>
    <row r="77" spans="1:254" ht="15" customHeight="1" x14ac:dyDescent="0.25">
      <c r="A77" s="154" t="s">
        <v>38</v>
      </c>
      <c r="B77" s="48"/>
      <c r="C77" s="92">
        <v>0.314</v>
      </c>
      <c r="D77" s="92">
        <v>0.314</v>
      </c>
      <c r="E77" s="92">
        <v>0.314</v>
      </c>
      <c r="F77" s="92">
        <v>0.314</v>
      </c>
      <c r="G77" s="92">
        <v>0.314</v>
      </c>
      <c r="H77" s="92">
        <v>0.314</v>
      </c>
      <c r="I77" s="92">
        <v>0.314</v>
      </c>
      <c r="J77" s="92">
        <v>0.314</v>
      </c>
      <c r="K77" s="92">
        <v>0.314</v>
      </c>
      <c r="L77" s="92">
        <v>0.314</v>
      </c>
      <c r="M77" s="92">
        <v>0.314</v>
      </c>
      <c r="N77" s="92">
        <v>0.314</v>
      </c>
      <c r="O77" s="94"/>
      <c r="P77" s="89"/>
      <c r="Q77" s="90"/>
      <c r="R77" s="222" t="s">
        <v>37</v>
      </c>
      <c r="S77" s="17"/>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row>
    <row r="78" spans="1:254" ht="15" customHeight="1" x14ac:dyDescent="0.25">
      <c r="A78" s="152" t="s">
        <v>119</v>
      </c>
      <c r="B78" s="48"/>
      <c r="C78" s="30">
        <f>SUM(C70:C75)*C77</f>
        <v>4270.8605333333326</v>
      </c>
      <c r="D78" s="30">
        <f t="shared" ref="D78:N78" si="23">SUM(D70:D75)*D77</f>
        <v>4270.8605333333326</v>
      </c>
      <c r="E78" s="30">
        <f t="shared" si="23"/>
        <v>5866.6503999999986</v>
      </c>
      <c r="F78" s="30">
        <f t="shared" si="23"/>
        <v>5866.6503999999986</v>
      </c>
      <c r="G78" s="30">
        <f t="shared" si="23"/>
        <v>5866.6503999999986</v>
      </c>
      <c r="H78" s="30">
        <f t="shared" si="23"/>
        <v>5866.6503999999986</v>
      </c>
      <c r="I78" s="30">
        <f t="shared" si="23"/>
        <v>5866.6503999999986</v>
      </c>
      <c r="J78" s="30">
        <f t="shared" si="23"/>
        <v>5866.6503999999986</v>
      </c>
      <c r="K78" s="30">
        <f t="shared" si="23"/>
        <v>5866.6503999999986</v>
      </c>
      <c r="L78" s="30">
        <f t="shared" si="23"/>
        <v>5866.6503999999986</v>
      </c>
      <c r="M78" s="30">
        <f t="shared" si="23"/>
        <v>5866.6503999999986</v>
      </c>
      <c r="N78" s="30">
        <f t="shared" si="23"/>
        <v>5866.6503999999986</v>
      </c>
      <c r="O78" s="94">
        <f t="shared" si="12"/>
        <v>67208.225066666651</v>
      </c>
      <c r="P78" s="89"/>
      <c r="Q78" s="90"/>
      <c r="R78" s="222"/>
      <c r="S78" s="17"/>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row>
    <row r="79" spans="1:254" ht="15" customHeight="1" thickBot="1" x14ac:dyDescent="0.3">
      <c r="A79" s="155" t="s">
        <v>39</v>
      </c>
      <c r="B79" s="83"/>
      <c r="C79" s="85">
        <f>+C76+C78</f>
        <v>25986.702199999996</v>
      </c>
      <c r="D79" s="85">
        <f t="shared" ref="D79:N79" si="24">+D76+D78</f>
        <v>26846.077199999996</v>
      </c>
      <c r="E79" s="85">
        <f t="shared" si="24"/>
        <v>33524.00039999999</v>
      </c>
      <c r="F79" s="85">
        <f t="shared" si="24"/>
        <v>33524.00039999999</v>
      </c>
      <c r="G79" s="85">
        <f t="shared" si="24"/>
        <v>28554.000399999994</v>
      </c>
      <c r="H79" s="85">
        <f t="shared" si="24"/>
        <v>28554.000399999994</v>
      </c>
      <c r="I79" s="85">
        <f t="shared" si="24"/>
        <v>28554.000399999994</v>
      </c>
      <c r="J79" s="85">
        <f t="shared" si="24"/>
        <v>28554.000399999994</v>
      </c>
      <c r="K79" s="85">
        <f t="shared" si="24"/>
        <v>28554.000399999994</v>
      </c>
      <c r="L79" s="85">
        <f t="shared" si="24"/>
        <v>28554.000399999994</v>
      </c>
      <c r="M79" s="85">
        <f t="shared" si="24"/>
        <v>33524.00039999999</v>
      </c>
      <c r="N79" s="85">
        <f t="shared" si="24"/>
        <v>33524.00039999999</v>
      </c>
      <c r="O79" s="156">
        <f t="shared" si="12"/>
        <v>358252.78339999996</v>
      </c>
      <c r="P79" s="219"/>
      <c r="Q79" s="90"/>
      <c r="R79" s="45"/>
      <c r="S79" s="17"/>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row>
    <row r="80" spans="1:254" ht="15" customHeight="1" thickBot="1" x14ac:dyDescent="0.3">
      <c r="A80" s="187"/>
      <c r="B80" s="143"/>
      <c r="C80" s="188"/>
      <c r="D80" s="188"/>
      <c r="E80" s="188"/>
      <c r="F80" s="188"/>
      <c r="G80" s="188"/>
      <c r="H80" s="188"/>
      <c r="I80" s="188"/>
      <c r="J80" s="188"/>
      <c r="K80" s="188"/>
      <c r="L80" s="188"/>
      <c r="M80" s="188"/>
      <c r="N80" s="189"/>
      <c r="O80" s="187"/>
      <c r="P80" s="145"/>
      <c r="Q80" s="43"/>
      <c r="R80" s="141"/>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row>
    <row r="81" spans="1:254" ht="15" customHeight="1" x14ac:dyDescent="0.25">
      <c r="A81" s="190" t="s">
        <v>41</v>
      </c>
      <c r="B81" s="82"/>
      <c r="C81" s="82"/>
      <c r="D81" s="82"/>
      <c r="E81" s="82"/>
      <c r="F81" s="82"/>
      <c r="G81" s="82"/>
      <c r="H81" s="82"/>
      <c r="I81" s="82"/>
      <c r="J81" s="82"/>
      <c r="K81" s="82"/>
      <c r="L81" s="82"/>
      <c r="M81" s="82"/>
      <c r="N81" s="82"/>
      <c r="O81" s="183"/>
      <c r="P81" s="186"/>
      <c r="Q81" s="11"/>
      <c r="R81" s="13"/>
      <c r="S81" s="2"/>
      <c r="T81" s="2"/>
      <c r="U81" s="13"/>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row>
    <row r="82" spans="1:254" ht="15" customHeight="1" thickBot="1" x14ac:dyDescent="0.3">
      <c r="A82" s="126" t="s">
        <v>23</v>
      </c>
      <c r="B82" s="48"/>
      <c r="C82" s="31">
        <v>333.33333333333343</v>
      </c>
      <c r="D82" s="31">
        <v>328.30560375935568</v>
      </c>
      <c r="E82" s="31">
        <v>323.2611150867981</v>
      </c>
      <c r="F82" s="31">
        <v>318.19981145199858</v>
      </c>
      <c r="G82" s="31">
        <v>313.1216368050832</v>
      </c>
      <c r="H82" s="31">
        <v>308.02653490934472</v>
      </c>
      <c r="I82" s="31">
        <v>302.91444934062042</v>
      </c>
      <c r="J82" s="31">
        <v>297.78532348666698</v>
      </c>
      <c r="K82" s="31">
        <v>292.63910054653383</v>
      </c>
      <c r="L82" s="31">
        <v>287.47572352993348</v>
      </c>
      <c r="M82" s="31">
        <v>282.29513525661122</v>
      </c>
      <c r="N82" s="31">
        <v>277.09727835571113</v>
      </c>
      <c r="O82" s="185">
        <f>SUM(C82:N82)</f>
        <v>3664.455045861991</v>
      </c>
      <c r="R82" s="16"/>
      <c r="S82" s="2"/>
      <c r="T82" s="2"/>
      <c r="U82" s="16"/>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row>
    <row r="83" spans="1:254" ht="15" customHeight="1" thickBot="1" x14ac:dyDescent="0.3">
      <c r="A83" s="57" t="s">
        <v>24</v>
      </c>
      <c r="B83" s="48"/>
      <c r="C83" s="31">
        <v>1508.318872193264</v>
      </c>
      <c r="D83" s="31">
        <v>1513.3466017672411</v>
      </c>
      <c r="E83" s="31">
        <v>1518.391090439799</v>
      </c>
      <c r="F83" s="31">
        <v>1523.452394074598</v>
      </c>
      <c r="G83" s="31">
        <v>1528.5305687215141</v>
      </c>
      <c r="H83" s="31">
        <v>1533.6256706172519</v>
      </c>
      <c r="I83" s="31">
        <v>1538.737756185976</v>
      </c>
      <c r="J83" s="31">
        <v>1543.86688203993</v>
      </c>
      <c r="K83" s="31">
        <v>1549.013104980063</v>
      </c>
      <c r="L83" s="31">
        <v>1554.1764819966629</v>
      </c>
      <c r="M83" s="31">
        <v>1559.357070269986</v>
      </c>
      <c r="N83" s="31">
        <v>1564.554927170886</v>
      </c>
      <c r="O83" s="185">
        <f>SUM(C83:N83)</f>
        <v>18435.371420457173</v>
      </c>
      <c r="P83" s="186"/>
      <c r="Q83" s="205"/>
      <c r="R83" s="206"/>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row>
    <row r="84" spans="1:254" ht="15" customHeight="1" thickBot="1" x14ac:dyDescent="0.3">
      <c r="A84" s="88" t="s">
        <v>42</v>
      </c>
      <c r="B84" s="83"/>
      <c r="C84" s="125">
        <f>+C82+C83</f>
        <v>1841.6522055265975</v>
      </c>
      <c r="D84" s="125">
        <f t="shared" ref="D84:N84" si="25">+D82+D83</f>
        <v>1841.6522055265968</v>
      </c>
      <c r="E84" s="125">
        <f t="shared" si="25"/>
        <v>1841.6522055265971</v>
      </c>
      <c r="F84" s="125">
        <f t="shared" si="25"/>
        <v>1841.6522055265966</v>
      </c>
      <c r="G84" s="125">
        <f t="shared" si="25"/>
        <v>1841.6522055265973</v>
      </c>
      <c r="H84" s="125">
        <f t="shared" si="25"/>
        <v>1841.6522055265966</v>
      </c>
      <c r="I84" s="125">
        <f t="shared" si="25"/>
        <v>1841.6522055265964</v>
      </c>
      <c r="J84" s="125">
        <f t="shared" si="25"/>
        <v>1841.6522055265971</v>
      </c>
      <c r="K84" s="125">
        <f t="shared" si="25"/>
        <v>1841.6522055265968</v>
      </c>
      <c r="L84" s="125">
        <f t="shared" si="25"/>
        <v>1841.6522055265964</v>
      </c>
      <c r="M84" s="125">
        <f t="shared" si="25"/>
        <v>1841.6522055265973</v>
      </c>
      <c r="N84" s="125">
        <f t="shared" si="25"/>
        <v>1841.6522055265971</v>
      </c>
      <c r="O84" s="184">
        <f>SUM(C84:N84)</f>
        <v>22099.826466319158</v>
      </c>
      <c r="P84" s="186"/>
      <c r="Q84" s="18"/>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row>
    <row r="85" spans="1:254" ht="15" customHeight="1" x14ac:dyDescent="0.25">
      <c r="A85" s="78"/>
      <c r="B85" s="79"/>
      <c r="C85" s="79"/>
      <c r="D85" s="79"/>
      <c r="E85" s="79"/>
      <c r="F85" s="79"/>
      <c r="G85" s="79"/>
      <c r="H85" s="79"/>
      <c r="I85" s="79"/>
      <c r="J85" s="79"/>
      <c r="K85" s="79"/>
      <c r="L85" s="79"/>
      <c r="M85" s="79"/>
      <c r="N85" s="79"/>
      <c r="O85" s="80"/>
      <c r="P85" s="9"/>
      <c r="Q85" s="18"/>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row>
    <row r="86" spans="1:254" ht="15" customHeight="1" thickBot="1" x14ac:dyDescent="0.3">
      <c r="A86" s="95"/>
      <c r="B86" s="96"/>
      <c r="C86" s="96"/>
      <c r="D86" s="96"/>
      <c r="E86" s="96"/>
      <c r="F86" s="96"/>
      <c r="G86" s="96"/>
      <c r="H86" s="96"/>
      <c r="I86" s="96"/>
      <c r="J86" s="96"/>
      <c r="K86" s="96"/>
      <c r="L86" s="96"/>
      <c r="M86" s="96"/>
      <c r="N86" s="96"/>
      <c r="O86" s="97"/>
      <c r="P86" s="98"/>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19"/>
      <c r="IS86" s="19"/>
      <c r="IT86" s="19"/>
    </row>
    <row r="87" spans="1:254" ht="15" customHeight="1" x14ac:dyDescent="0.25">
      <c r="A87" s="195" t="s">
        <v>31</v>
      </c>
      <c r="B87" s="196"/>
      <c r="C87" s="197">
        <f t="shared" ref="C87:N87" si="26">+C42</f>
        <v>16721.900000000001</v>
      </c>
      <c r="D87" s="197">
        <f t="shared" si="26"/>
        <v>40767.760000000002</v>
      </c>
      <c r="E87" s="197">
        <f t="shared" si="26"/>
        <v>51949</v>
      </c>
      <c r="F87" s="197">
        <f t="shared" si="26"/>
        <v>53557</v>
      </c>
      <c r="G87" s="197">
        <f t="shared" si="26"/>
        <v>53605</v>
      </c>
      <c r="H87" s="197">
        <f t="shared" si="26"/>
        <v>50389</v>
      </c>
      <c r="I87" s="197">
        <f t="shared" si="26"/>
        <v>53605</v>
      </c>
      <c r="J87" s="197">
        <f t="shared" si="26"/>
        <v>51997</v>
      </c>
      <c r="K87" s="197">
        <f t="shared" si="26"/>
        <v>53605</v>
      </c>
      <c r="L87" s="197">
        <f t="shared" si="26"/>
        <v>51997</v>
      </c>
      <c r="M87" s="197">
        <f t="shared" si="26"/>
        <v>53605</v>
      </c>
      <c r="N87" s="197">
        <f t="shared" si="26"/>
        <v>53605</v>
      </c>
      <c r="O87" s="198">
        <f>SUM(C87:N87)</f>
        <v>585403.66</v>
      </c>
      <c r="P87" s="191"/>
      <c r="Q87" s="93"/>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c r="GR87" s="19"/>
      <c r="GS87" s="19"/>
      <c r="GT87" s="19"/>
      <c r="GU87" s="19"/>
      <c r="GV87" s="19"/>
      <c r="GW87" s="19"/>
      <c r="GX87" s="19"/>
      <c r="GY87" s="19"/>
      <c r="GZ87" s="19"/>
      <c r="HA87" s="19"/>
      <c r="HB87" s="19"/>
      <c r="HC87" s="19"/>
      <c r="HD87" s="19"/>
      <c r="HE87" s="19"/>
      <c r="HF87" s="19"/>
      <c r="HG87" s="19"/>
      <c r="HH87" s="19"/>
      <c r="HI87" s="19"/>
      <c r="HJ87" s="19"/>
      <c r="HK87" s="19"/>
      <c r="HL87" s="19"/>
      <c r="HM87" s="19"/>
      <c r="HN87" s="19"/>
      <c r="HO87" s="19"/>
      <c r="HP87" s="19"/>
      <c r="HQ87" s="19"/>
      <c r="HR87" s="19"/>
      <c r="HS87" s="19"/>
      <c r="HT87" s="19"/>
      <c r="HU87" s="19"/>
      <c r="HV87" s="19"/>
      <c r="HW87" s="19"/>
      <c r="HX87" s="19"/>
      <c r="HY87" s="19"/>
      <c r="HZ87" s="19"/>
      <c r="IA87" s="19"/>
      <c r="IB87" s="19"/>
      <c r="IC87" s="19"/>
      <c r="ID87" s="19"/>
      <c r="IE87" s="19"/>
      <c r="IF87" s="19"/>
      <c r="IG87" s="19"/>
      <c r="IH87" s="19"/>
      <c r="II87" s="19"/>
      <c r="IJ87" s="19"/>
      <c r="IK87" s="19"/>
      <c r="IL87" s="19"/>
      <c r="IM87" s="19"/>
      <c r="IN87" s="19"/>
      <c r="IO87" s="19"/>
      <c r="IP87" s="19"/>
      <c r="IQ87" s="19"/>
      <c r="IR87" s="19"/>
      <c r="IS87" s="19"/>
      <c r="IT87" s="19"/>
    </row>
    <row r="88" spans="1:254" ht="15" customHeight="1" x14ac:dyDescent="0.25">
      <c r="A88" s="199" t="s">
        <v>43</v>
      </c>
      <c r="B88" s="90"/>
      <c r="C88" s="102">
        <f t="shared" ref="C88:N88" si="27">+C62+C79+C84</f>
        <v>29990.854405526592</v>
      </c>
      <c r="D88" s="102">
        <f t="shared" si="27"/>
        <v>31125.229405526592</v>
      </c>
      <c r="E88" s="102">
        <f t="shared" si="27"/>
        <v>38068.152605526586</v>
      </c>
      <c r="F88" s="102">
        <f t="shared" si="27"/>
        <v>38328.152605526586</v>
      </c>
      <c r="G88" s="102">
        <f t="shared" si="27"/>
        <v>33738.152605526593</v>
      </c>
      <c r="H88" s="102">
        <f t="shared" si="27"/>
        <v>33858.152605526593</v>
      </c>
      <c r="I88" s="102">
        <f t="shared" si="27"/>
        <v>34383.152605526593</v>
      </c>
      <c r="J88" s="102">
        <f t="shared" si="27"/>
        <v>34288.152605526593</v>
      </c>
      <c r="K88" s="102">
        <f t="shared" si="27"/>
        <v>34993.152605526586</v>
      </c>
      <c r="L88" s="102">
        <f t="shared" si="27"/>
        <v>35598.152605526586</v>
      </c>
      <c r="M88" s="102">
        <f t="shared" si="27"/>
        <v>40098.152605526586</v>
      </c>
      <c r="N88" s="102">
        <f t="shared" si="27"/>
        <v>40118.152605526586</v>
      </c>
      <c r="O88" s="200">
        <f>SUM(C88:N88)</f>
        <v>424587.60986631911</v>
      </c>
      <c r="P88" s="191"/>
      <c r="Q88" s="93"/>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c r="FQ88" s="19"/>
      <c r="FR88" s="19"/>
      <c r="FS88" s="19"/>
      <c r="FT88" s="19"/>
      <c r="FU88" s="19"/>
      <c r="FV88" s="19"/>
      <c r="FW88" s="19"/>
      <c r="FX88" s="19"/>
      <c r="FY88" s="19"/>
      <c r="FZ88" s="19"/>
      <c r="GA88" s="19"/>
      <c r="GB88" s="19"/>
      <c r="GC88" s="19"/>
      <c r="GD88" s="19"/>
      <c r="GE88" s="19"/>
      <c r="GF88" s="19"/>
      <c r="GG88" s="19"/>
      <c r="GH88" s="19"/>
      <c r="GI88" s="19"/>
      <c r="GJ88" s="19"/>
      <c r="GK88" s="19"/>
      <c r="GL88" s="19"/>
      <c r="GM88" s="19"/>
      <c r="GN88" s="19"/>
      <c r="GO88" s="19"/>
      <c r="GP88" s="19"/>
      <c r="GQ88" s="19"/>
      <c r="GR88" s="19"/>
      <c r="GS88" s="19"/>
      <c r="GT88" s="19"/>
      <c r="GU88" s="19"/>
      <c r="GV88" s="19"/>
      <c r="GW88" s="19"/>
      <c r="GX88" s="19"/>
      <c r="GY88" s="19"/>
      <c r="GZ88" s="19"/>
      <c r="HA88" s="19"/>
      <c r="HB88" s="19"/>
      <c r="HC88" s="19"/>
      <c r="HD88" s="19"/>
      <c r="HE88" s="19"/>
      <c r="HF88" s="19"/>
      <c r="HG88" s="19"/>
      <c r="HH88" s="19"/>
      <c r="HI88" s="19"/>
      <c r="HJ88" s="19"/>
      <c r="HK88" s="19"/>
      <c r="HL88" s="19"/>
      <c r="HM88" s="19"/>
      <c r="HN88" s="19"/>
      <c r="HO88" s="19"/>
      <c r="HP88" s="19"/>
      <c r="HQ88" s="19"/>
      <c r="HR88" s="19"/>
      <c r="HS88" s="19"/>
      <c r="HT88" s="19"/>
      <c r="HU88" s="19"/>
      <c r="HV88" s="19"/>
      <c r="HW88" s="19"/>
      <c r="HX88" s="19"/>
      <c r="HY88" s="19"/>
      <c r="HZ88" s="19"/>
      <c r="IA88" s="19"/>
      <c r="IB88" s="19"/>
      <c r="IC88" s="19"/>
      <c r="ID88" s="19"/>
      <c r="IE88" s="19"/>
      <c r="IF88" s="19"/>
      <c r="IG88" s="19"/>
      <c r="IH88" s="19"/>
      <c r="II88" s="19"/>
      <c r="IJ88" s="19"/>
      <c r="IK88" s="19"/>
      <c r="IL88" s="19"/>
      <c r="IM88" s="19"/>
      <c r="IN88" s="19"/>
      <c r="IO88" s="19"/>
      <c r="IP88" s="19"/>
      <c r="IQ88" s="19"/>
      <c r="IR88" s="19"/>
      <c r="IS88" s="19"/>
      <c r="IT88" s="19"/>
    </row>
    <row r="89" spans="1:254" ht="15" customHeight="1" thickBot="1" x14ac:dyDescent="0.3">
      <c r="A89" s="201" t="s">
        <v>107</v>
      </c>
      <c r="B89" s="202"/>
      <c r="C89" s="203">
        <f>+C87-C88</f>
        <v>-13268.954405526591</v>
      </c>
      <c r="D89" s="203">
        <f t="shared" ref="D89:N89" si="28">+D87-D88</f>
        <v>9642.53059447341</v>
      </c>
      <c r="E89" s="203">
        <f t="shared" si="28"/>
        <v>13880.847394473414</v>
      </c>
      <c r="F89" s="203">
        <f t="shared" si="28"/>
        <v>15228.847394473414</v>
      </c>
      <c r="G89" s="203">
        <f t="shared" si="28"/>
        <v>19866.847394473407</v>
      </c>
      <c r="H89" s="203">
        <f t="shared" si="28"/>
        <v>16530.847394473407</v>
      </c>
      <c r="I89" s="203">
        <f t="shared" si="28"/>
        <v>19221.847394473407</v>
      </c>
      <c r="J89" s="203">
        <f t="shared" si="28"/>
        <v>17708.847394473407</v>
      </c>
      <c r="K89" s="203">
        <f t="shared" si="28"/>
        <v>18611.847394473414</v>
      </c>
      <c r="L89" s="203">
        <f t="shared" si="28"/>
        <v>16398.847394473414</v>
      </c>
      <c r="M89" s="203">
        <f t="shared" si="28"/>
        <v>13506.847394473414</v>
      </c>
      <c r="N89" s="203">
        <f t="shared" si="28"/>
        <v>13486.847394473414</v>
      </c>
      <c r="O89" s="204">
        <f>SUM(C89:N89)</f>
        <v>160816.05013368092</v>
      </c>
      <c r="P89" s="191"/>
      <c r="Q89" s="93"/>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c r="GH89" s="19"/>
      <c r="GI89" s="19"/>
      <c r="GJ89" s="19"/>
      <c r="GK89" s="19"/>
      <c r="GL89" s="19"/>
      <c r="GM89" s="19"/>
      <c r="GN89" s="19"/>
      <c r="GO89" s="19"/>
      <c r="GP89" s="19"/>
      <c r="GQ89" s="19"/>
      <c r="GR89" s="19"/>
      <c r="GS89" s="19"/>
      <c r="GT89" s="19"/>
      <c r="GU89" s="19"/>
      <c r="GV89" s="19"/>
      <c r="GW89" s="19"/>
      <c r="GX89" s="19"/>
      <c r="GY89" s="19"/>
      <c r="GZ89" s="19"/>
      <c r="HA89" s="19"/>
      <c r="HB89" s="19"/>
      <c r="HC89" s="19"/>
      <c r="HD89" s="19"/>
      <c r="HE89" s="19"/>
      <c r="HF89" s="19"/>
      <c r="HG89" s="19"/>
      <c r="HH89" s="19"/>
      <c r="HI89" s="19"/>
      <c r="HJ89" s="19"/>
      <c r="HK89" s="19"/>
      <c r="HL89" s="19"/>
      <c r="HM89" s="19"/>
      <c r="HN89" s="19"/>
      <c r="HO89" s="19"/>
      <c r="HP89" s="19"/>
      <c r="HQ89" s="19"/>
      <c r="HR89" s="19"/>
      <c r="HS89" s="19"/>
      <c r="HT89" s="19"/>
      <c r="HU89" s="19"/>
      <c r="HV89" s="19"/>
      <c r="HW89" s="19"/>
      <c r="HX89" s="19"/>
      <c r="HY89" s="19"/>
      <c r="HZ89" s="19"/>
      <c r="IA89" s="19"/>
      <c r="IB89" s="19"/>
      <c r="IC89" s="19"/>
      <c r="ID89" s="19"/>
      <c r="IE89" s="19"/>
      <c r="IF89" s="19"/>
      <c r="IG89" s="19"/>
      <c r="IH89" s="19"/>
      <c r="II89" s="19"/>
      <c r="IJ89" s="19"/>
      <c r="IK89" s="19"/>
      <c r="IL89" s="19"/>
      <c r="IM89" s="19"/>
      <c r="IN89" s="19"/>
      <c r="IO89" s="19"/>
      <c r="IP89" s="19"/>
      <c r="IQ89" s="19"/>
      <c r="IR89" s="19"/>
      <c r="IS89" s="19"/>
      <c r="IT89" s="19"/>
    </row>
    <row r="90" spans="1:254" ht="15" customHeight="1" x14ac:dyDescent="0.25">
      <c r="A90" s="192"/>
      <c r="B90" s="193"/>
      <c r="C90" s="193"/>
      <c r="D90" s="193"/>
      <c r="E90" s="193"/>
      <c r="F90" s="193"/>
      <c r="G90" s="193"/>
      <c r="H90" s="193"/>
      <c r="I90" s="193"/>
      <c r="J90" s="193"/>
      <c r="K90" s="193"/>
      <c r="L90" s="193"/>
      <c r="M90" s="193"/>
      <c r="N90" s="193"/>
      <c r="O90" s="194"/>
      <c r="P90" s="103"/>
      <c r="Q90" s="93"/>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c r="GL90" s="19"/>
      <c r="GM90" s="19"/>
      <c r="GN90" s="19"/>
      <c r="GO90" s="19"/>
      <c r="GP90" s="19"/>
      <c r="GQ90" s="19"/>
      <c r="GR90" s="19"/>
      <c r="GS90" s="19"/>
      <c r="GT90" s="19"/>
      <c r="GU90" s="19"/>
      <c r="GV90" s="19"/>
      <c r="GW90" s="19"/>
      <c r="GX90" s="19"/>
      <c r="GY90" s="19"/>
      <c r="GZ90" s="19"/>
      <c r="HA90" s="19"/>
      <c r="HB90" s="19"/>
      <c r="HC90" s="19"/>
      <c r="HD90" s="19"/>
      <c r="HE90" s="19"/>
      <c r="HF90" s="19"/>
      <c r="HG90" s="19"/>
      <c r="HH90" s="19"/>
      <c r="HI90" s="19"/>
      <c r="HJ90" s="19"/>
      <c r="HK90" s="19"/>
      <c r="HL90" s="19"/>
      <c r="HM90" s="19"/>
      <c r="HN90" s="19"/>
      <c r="HO90" s="19"/>
      <c r="HP90" s="19"/>
      <c r="HQ90" s="19"/>
      <c r="HR90" s="19"/>
      <c r="HS90" s="19"/>
      <c r="HT90" s="19"/>
      <c r="HU90" s="19"/>
      <c r="HV90" s="19"/>
      <c r="HW90" s="19"/>
      <c r="HX90" s="19"/>
      <c r="HY90" s="19"/>
      <c r="HZ90" s="19"/>
      <c r="IA90" s="19"/>
      <c r="IB90" s="19"/>
      <c r="IC90" s="19"/>
      <c r="ID90" s="19"/>
      <c r="IE90" s="19"/>
      <c r="IF90" s="19"/>
      <c r="IG90" s="19"/>
      <c r="IH90" s="19"/>
      <c r="II90" s="19"/>
      <c r="IJ90" s="19"/>
      <c r="IK90" s="19"/>
      <c r="IL90" s="19"/>
      <c r="IM90" s="19"/>
      <c r="IN90" s="19"/>
      <c r="IO90" s="19"/>
      <c r="IP90" s="19"/>
      <c r="IQ90" s="19"/>
      <c r="IR90" s="19"/>
      <c r="IS90" s="19"/>
      <c r="IT90" s="19"/>
    </row>
    <row r="91" spans="1:254" ht="15" customHeight="1" x14ac:dyDescent="0.25">
      <c r="A91" s="53"/>
      <c r="B91" s="99"/>
      <c r="C91" s="99"/>
      <c r="D91" s="99"/>
      <c r="E91" s="99"/>
      <c r="F91" s="99"/>
      <c r="G91" s="99"/>
      <c r="H91" s="99"/>
      <c r="I91" s="99"/>
      <c r="J91" s="99"/>
      <c r="K91" s="99"/>
      <c r="L91" s="99"/>
      <c r="M91" s="99"/>
      <c r="N91" s="99"/>
      <c r="O91" s="100"/>
      <c r="P91" s="101"/>
      <c r="Q91" s="22"/>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c r="GH91" s="19"/>
      <c r="GI91" s="19"/>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19"/>
      <c r="HL91" s="19"/>
      <c r="HM91" s="19"/>
      <c r="HN91" s="19"/>
      <c r="HO91" s="19"/>
      <c r="HP91" s="19"/>
      <c r="HQ91" s="19"/>
      <c r="HR91" s="19"/>
      <c r="HS91" s="19"/>
      <c r="HT91" s="19"/>
      <c r="HU91" s="19"/>
      <c r="HV91" s="19"/>
      <c r="HW91" s="19"/>
      <c r="HX91" s="19"/>
      <c r="HY91" s="19"/>
      <c r="HZ91" s="19"/>
      <c r="IA91" s="19"/>
      <c r="IB91" s="19"/>
      <c r="IC91" s="19"/>
      <c r="ID91" s="19"/>
      <c r="IE91" s="19"/>
      <c r="IF91" s="19"/>
      <c r="IG91" s="19"/>
      <c r="IH91" s="19"/>
      <c r="II91" s="19"/>
      <c r="IJ91" s="19"/>
      <c r="IK91" s="19"/>
      <c r="IL91" s="19"/>
      <c r="IM91" s="19"/>
      <c r="IN91" s="19"/>
      <c r="IO91" s="19"/>
      <c r="IP91" s="19"/>
      <c r="IQ91" s="19"/>
      <c r="IR91" s="19"/>
      <c r="IS91" s="19"/>
      <c r="IT91" s="19"/>
    </row>
    <row r="92" spans="1:254" ht="15" customHeight="1" x14ac:dyDescent="0.25">
      <c r="A92" s="12"/>
      <c r="B92" s="23"/>
      <c r="C92" s="24"/>
      <c r="D92" s="25"/>
      <c r="E92" s="25"/>
      <c r="F92" s="26"/>
      <c r="G92" s="23"/>
      <c r="H92" s="23"/>
      <c r="I92" s="23"/>
      <c r="J92" s="23"/>
      <c r="K92" s="23"/>
      <c r="L92" s="23"/>
      <c r="M92" s="23"/>
      <c r="N92" s="23"/>
      <c r="O92" s="20"/>
      <c r="P92" s="21"/>
      <c r="Q92" s="22"/>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c r="GH92" s="19"/>
      <c r="GI92" s="19"/>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19"/>
      <c r="HL92" s="19"/>
      <c r="HM92" s="19"/>
      <c r="HN92" s="19"/>
      <c r="HO92" s="19"/>
      <c r="HP92" s="19"/>
      <c r="HQ92" s="19"/>
      <c r="HR92" s="19"/>
      <c r="HS92" s="19"/>
      <c r="HT92" s="19"/>
      <c r="HU92" s="19"/>
      <c r="HV92" s="19"/>
      <c r="HW92" s="19"/>
      <c r="HX92" s="19"/>
      <c r="HY92" s="19"/>
      <c r="HZ92" s="19"/>
      <c r="IA92" s="19"/>
      <c r="IB92" s="19"/>
      <c r="IC92" s="19"/>
      <c r="ID92" s="19"/>
      <c r="IE92" s="19"/>
      <c r="IF92" s="19"/>
      <c r="IG92" s="19"/>
      <c r="IH92" s="19"/>
      <c r="II92" s="19"/>
      <c r="IJ92" s="19"/>
      <c r="IK92" s="19"/>
      <c r="IL92" s="19"/>
      <c r="IM92" s="19"/>
      <c r="IN92" s="19"/>
      <c r="IO92" s="19"/>
      <c r="IP92" s="19"/>
      <c r="IQ92" s="19"/>
      <c r="IR92" s="19"/>
      <c r="IS92" s="19"/>
      <c r="IT92" s="19"/>
    </row>
    <row r="93" spans="1:254" ht="15" customHeight="1" x14ac:dyDescent="0.25">
      <c r="A93" s="27"/>
      <c r="B93" s="23"/>
      <c r="C93" s="23"/>
      <c r="D93" s="23"/>
      <c r="E93" s="23"/>
      <c r="F93" s="23"/>
      <c r="G93" s="23"/>
      <c r="H93" s="23"/>
      <c r="I93" s="23"/>
      <c r="J93" s="23"/>
      <c r="K93" s="23"/>
      <c r="L93" s="23"/>
      <c r="M93" s="23"/>
      <c r="N93" s="23"/>
      <c r="O93" s="20"/>
      <c r="P93" s="21"/>
      <c r="Q93" s="22"/>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c r="HP93" s="19"/>
      <c r="HQ93" s="19"/>
      <c r="HR93" s="19"/>
      <c r="HS93" s="19"/>
      <c r="HT93" s="19"/>
      <c r="HU93" s="19"/>
      <c r="HV93" s="19"/>
      <c r="HW93" s="19"/>
      <c r="HX93" s="19"/>
      <c r="HY93" s="19"/>
      <c r="HZ93" s="19"/>
      <c r="IA93" s="19"/>
      <c r="IB93" s="19"/>
      <c r="IC93" s="19"/>
      <c r="ID93" s="19"/>
      <c r="IE93" s="19"/>
      <c r="IF93" s="19"/>
      <c r="IG93" s="19"/>
      <c r="IH93" s="19"/>
      <c r="II93" s="19"/>
      <c r="IJ93" s="19"/>
      <c r="IK93" s="19"/>
      <c r="IL93" s="19"/>
      <c r="IM93" s="19"/>
      <c r="IN93" s="19"/>
      <c r="IO93" s="19"/>
      <c r="IP93" s="19"/>
      <c r="IQ93" s="19"/>
      <c r="IR93" s="19"/>
      <c r="IS93" s="19"/>
      <c r="IT93" s="19"/>
    </row>
    <row r="94" spans="1:254" ht="15" customHeight="1" x14ac:dyDescent="0.25">
      <c r="A94" s="10"/>
      <c r="B94" s="9"/>
      <c r="C94" s="9"/>
      <c r="D94" s="9"/>
      <c r="E94" s="9"/>
      <c r="F94" s="9"/>
      <c r="G94" s="9"/>
      <c r="H94" s="9"/>
      <c r="I94" s="9"/>
      <c r="J94" s="9"/>
      <c r="K94" s="9"/>
      <c r="L94" s="9"/>
      <c r="M94" s="9"/>
      <c r="N94" s="9"/>
      <c r="O94" s="28"/>
      <c r="P94" s="21"/>
      <c r="Q94" s="22"/>
      <c r="R94" s="29"/>
      <c r="S94" s="19"/>
      <c r="T94" s="2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c r="IC94" s="19"/>
      <c r="ID94" s="19"/>
      <c r="IE94" s="19"/>
      <c r="IF94" s="19"/>
      <c r="IG94" s="19"/>
      <c r="IH94" s="19"/>
      <c r="II94" s="19"/>
      <c r="IJ94" s="19"/>
      <c r="IK94" s="19"/>
      <c r="IL94" s="19"/>
      <c r="IM94" s="19"/>
      <c r="IN94" s="19"/>
      <c r="IO94" s="19"/>
      <c r="IP94" s="19"/>
      <c r="IQ94" s="19"/>
      <c r="IR94" s="19"/>
      <c r="IS94" s="19"/>
      <c r="IT94" s="19"/>
    </row>
  </sheetData>
  <mergeCells count="1">
    <mergeCell ref="B1:O1"/>
  </mergeCells>
  <phoneticPr fontId="21" type="noConversion"/>
  <conditionalFormatting sqref="B91:N91">
    <cfRule type="cellIs" dxfId="0" priority="1" stopIfTrue="1" operator="lessThan">
      <formula>0</formula>
    </cfRule>
  </conditionalFormatting>
  <hyperlinks>
    <hyperlink ref="R77" r:id="rId1" xr:uid="{CBBBE700-9ED3-4821-90A0-D94513AC5EFF}"/>
    <hyperlink ref="R67" r:id="rId2" location="29-0000" display="https://www.bls.gov/oes/current/oes_pa.htm - 29-0000" xr:uid="{DD97FA77-1168-4C01-B62A-B4A6E4FF81DD}"/>
    <hyperlink ref="R68" r:id="rId3" location="29-0000" display="https://www.bls.gov/oes/current/oes_pa.htm - 29-0000" xr:uid="{EBCA8F5B-98F5-463F-B9C9-9DFF7E9B58D4}"/>
    <hyperlink ref="R69" r:id="rId4" xr:uid="{44A04537-3FD2-4625-A9EC-B68D49E69B85}"/>
  </hyperlinks>
  <pageMargins left="0.45" right="0.45" top="0.5" bottom="0.5" header="0.3" footer="0.3"/>
  <pageSetup orientation="landscape" r:id="rId5"/>
  <headerFooter>
    <oddHeader>&amp;C&amp;"Times New Roman,Bold Italic"&amp;16&amp;K000000Cash Flow (Year#1)</oddHeader>
    <oddFooter>&amp;L&amp;"Calibri,Regular"&amp;11&amp;K000000Pottstown SCORE
Group Home Cash Flow Projection (00-14Aug19).xlsx&amp;C&amp;"Calibri,Regular"&amp;11&amp;K000000Page &amp;P of &amp;N
&amp;R&amp;"Calibri,Regular"&amp;11&amp;K000000Printed: 8/14/20
8:06 PM</oddFooter>
  </headerFooter>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FAA04-F6C9-454D-9FA6-D74C288D5E5F}">
  <dimension ref="A1:W137"/>
  <sheetViews>
    <sheetView topLeftCell="A17" workbookViewId="0">
      <selection activeCell="A26" sqref="A26"/>
    </sheetView>
  </sheetViews>
  <sheetFormatPr defaultRowHeight="12.75" x14ac:dyDescent="0.2"/>
  <cols>
    <col min="3" max="4" width="13.140625" customWidth="1"/>
    <col min="5" max="5" width="14.140625" customWidth="1"/>
    <col min="6" max="6" width="11.28515625" customWidth="1"/>
    <col min="7" max="7" width="14.7109375" customWidth="1"/>
    <col min="8" max="8" width="16" customWidth="1"/>
    <col min="9" max="9" width="11.140625" bestFit="1" customWidth="1"/>
  </cols>
  <sheetData>
    <row r="1" spans="1:23" ht="15" x14ac:dyDescent="0.2">
      <c r="A1" s="119"/>
      <c r="B1" s="119"/>
      <c r="C1" s="119"/>
      <c r="D1" s="119"/>
      <c r="E1" s="119"/>
      <c r="F1" s="119"/>
      <c r="G1" s="119"/>
      <c r="H1" s="119"/>
      <c r="I1" s="119"/>
      <c r="J1" s="119"/>
      <c r="K1" s="119"/>
      <c r="L1" s="119"/>
      <c r="M1" s="119"/>
      <c r="N1" s="119"/>
      <c r="O1" s="119"/>
      <c r="P1" s="119"/>
      <c r="Q1" s="119"/>
      <c r="R1" s="119"/>
      <c r="S1" s="119"/>
      <c r="T1" s="119"/>
      <c r="U1" s="119"/>
      <c r="V1" s="119"/>
      <c r="W1" s="119"/>
    </row>
    <row r="2" spans="1:23" ht="15" x14ac:dyDescent="0.25">
      <c r="A2" s="127"/>
      <c r="B2" s="127"/>
      <c r="C2" s="127"/>
      <c r="D2" s="127"/>
      <c r="E2" s="127"/>
      <c r="F2" s="127"/>
      <c r="G2" s="127"/>
      <c r="H2" s="127"/>
      <c r="I2" s="127"/>
      <c r="J2" s="127"/>
      <c r="K2" s="127"/>
      <c r="L2" s="127"/>
      <c r="M2" s="127"/>
      <c r="N2" s="127"/>
      <c r="O2" s="127"/>
      <c r="P2" s="127"/>
      <c r="Q2" s="127"/>
      <c r="R2" s="127"/>
      <c r="S2" s="127"/>
      <c r="T2" s="127"/>
      <c r="U2" s="127"/>
      <c r="V2" s="127"/>
      <c r="W2" s="119"/>
    </row>
    <row r="3" spans="1:23" ht="15" x14ac:dyDescent="0.25">
      <c r="A3" s="127"/>
      <c r="B3" s="127"/>
      <c r="C3" s="127"/>
      <c r="D3" s="127"/>
      <c r="E3" s="127"/>
      <c r="F3" s="127"/>
      <c r="G3" s="127"/>
      <c r="H3" s="127"/>
      <c r="I3" s="127"/>
      <c r="J3" s="127"/>
      <c r="K3" s="127"/>
      <c r="L3" s="127"/>
      <c r="M3" s="127"/>
      <c r="N3" s="127"/>
      <c r="O3" s="127"/>
      <c r="P3" s="127"/>
      <c r="Q3" s="127"/>
      <c r="R3" s="127"/>
      <c r="S3" s="127"/>
      <c r="T3" s="127"/>
      <c r="U3" s="127"/>
      <c r="V3" s="127"/>
      <c r="W3" s="119"/>
    </row>
    <row r="4" spans="1:23" ht="30" x14ac:dyDescent="0.25">
      <c r="A4" s="128"/>
      <c r="B4" s="120"/>
      <c r="C4" s="129" t="s">
        <v>44</v>
      </c>
      <c r="D4" s="129" t="s">
        <v>110</v>
      </c>
      <c r="E4" s="129" t="s">
        <v>45</v>
      </c>
      <c r="F4" s="129" t="s">
        <v>46</v>
      </c>
      <c r="G4" s="129" t="s">
        <v>47</v>
      </c>
      <c r="H4" s="129" t="s">
        <v>48</v>
      </c>
      <c r="I4" s="120"/>
      <c r="J4" s="120"/>
      <c r="K4" s="120"/>
      <c r="L4" s="120"/>
      <c r="M4" s="127"/>
      <c r="N4" s="127"/>
      <c r="O4" s="127"/>
      <c r="P4" s="127"/>
      <c r="Q4" s="127"/>
      <c r="R4" s="127"/>
      <c r="S4" s="127"/>
      <c r="T4" s="127"/>
      <c r="U4" s="127"/>
      <c r="V4" s="127"/>
      <c r="W4" s="119"/>
    </row>
    <row r="5" spans="1:23" ht="15" x14ac:dyDescent="0.25">
      <c r="A5" s="127"/>
      <c r="B5" s="120"/>
      <c r="C5" s="130">
        <v>1</v>
      </c>
      <c r="D5" s="130">
        <v>366</v>
      </c>
      <c r="E5" s="130">
        <v>0.97</v>
      </c>
      <c r="F5" s="131">
        <f>+D5*E5</f>
        <v>355.02</v>
      </c>
      <c r="G5" s="132">
        <v>313.60000000000002</v>
      </c>
      <c r="H5" s="207">
        <f>+F5*G5</f>
        <v>111334.272</v>
      </c>
      <c r="I5" s="120"/>
      <c r="J5" s="120"/>
      <c r="K5" s="120"/>
      <c r="L5" s="120"/>
      <c r="M5" s="127"/>
      <c r="N5" s="127"/>
      <c r="O5" s="127"/>
      <c r="P5" s="127"/>
      <c r="Q5" s="127"/>
      <c r="R5" s="127"/>
      <c r="S5" s="127"/>
      <c r="T5" s="127"/>
      <c r="U5" s="127"/>
      <c r="V5" s="127"/>
      <c r="W5" s="119"/>
    </row>
    <row r="6" spans="1:23" ht="15" x14ac:dyDescent="0.25">
      <c r="A6" s="127"/>
      <c r="B6" s="120"/>
      <c r="C6" s="130">
        <v>2</v>
      </c>
      <c r="D6" s="130">
        <v>366</v>
      </c>
      <c r="E6" s="130">
        <v>0.97</v>
      </c>
      <c r="F6" s="131">
        <f t="shared" ref="F6:F8" si="0">+D6*E6</f>
        <v>355.02</v>
      </c>
      <c r="G6" s="132">
        <v>313.60000000000002</v>
      </c>
      <c r="H6" s="207">
        <f t="shared" ref="H6:H8" si="1">+F6*G6</f>
        <v>111334.272</v>
      </c>
      <c r="I6" s="120"/>
      <c r="J6" s="120"/>
      <c r="K6" s="120"/>
      <c r="L6" s="120"/>
      <c r="M6" s="127"/>
      <c r="N6" s="127"/>
      <c r="O6" s="127"/>
      <c r="P6" s="127"/>
      <c r="Q6" s="127"/>
      <c r="R6" s="127"/>
      <c r="S6" s="127"/>
      <c r="T6" s="127"/>
      <c r="U6" s="127"/>
      <c r="V6" s="127"/>
      <c r="W6" s="119"/>
    </row>
    <row r="7" spans="1:23" ht="15" x14ac:dyDescent="0.25">
      <c r="A7" s="127"/>
      <c r="B7" s="120"/>
      <c r="C7" s="130">
        <v>3</v>
      </c>
      <c r="D7" s="130">
        <v>366</v>
      </c>
      <c r="E7" s="130">
        <v>0.97</v>
      </c>
      <c r="F7" s="131">
        <f t="shared" si="0"/>
        <v>355.02</v>
      </c>
      <c r="G7" s="132">
        <v>439.74</v>
      </c>
      <c r="H7" s="207">
        <f t="shared" si="1"/>
        <v>156116.49479999999</v>
      </c>
      <c r="I7" s="120"/>
      <c r="J7" s="123"/>
      <c r="K7" s="120"/>
      <c r="L7" s="120"/>
      <c r="M7" s="128"/>
      <c r="N7" s="127"/>
      <c r="O7" s="127"/>
      <c r="P7" s="127"/>
      <c r="Q7" s="127"/>
      <c r="R7" s="127"/>
      <c r="S7" s="127"/>
      <c r="T7" s="127"/>
      <c r="U7" s="127"/>
      <c r="V7" s="127"/>
      <c r="W7" s="119"/>
    </row>
    <row r="8" spans="1:23" ht="15" x14ac:dyDescent="0.25">
      <c r="A8" s="127"/>
      <c r="B8" s="120"/>
      <c r="C8" s="130">
        <v>4</v>
      </c>
      <c r="D8" s="130">
        <v>366</v>
      </c>
      <c r="E8" s="130">
        <v>0.97</v>
      </c>
      <c r="F8" s="131">
        <f t="shared" si="0"/>
        <v>355.02</v>
      </c>
      <c r="G8" s="132">
        <v>439.74</v>
      </c>
      <c r="H8" s="207">
        <f t="shared" si="1"/>
        <v>156116.49479999999</v>
      </c>
      <c r="I8" s="120"/>
      <c r="J8" s="120"/>
      <c r="K8" s="120"/>
      <c r="L8" s="120"/>
      <c r="M8" s="127"/>
      <c r="N8" s="127"/>
      <c r="O8" s="127"/>
      <c r="P8" s="127"/>
      <c r="Q8" s="127"/>
      <c r="R8" s="127"/>
      <c r="S8" s="127"/>
      <c r="T8" s="127"/>
      <c r="U8" s="127"/>
      <c r="V8" s="127"/>
      <c r="W8" s="119"/>
    </row>
    <row r="9" spans="1:23" ht="15" x14ac:dyDescent="0.25">
      <c r="A9" s="127"/>
      <c r="B9" s="120"/>
      <c r="C9" s="213" t="s">
        <v>50</v>
      </c>
      <c r="D9" s="135"/>
      <c r="E9" s="133"/>
      <c r="F9" s="133"/>
      <c r="G9" s="124"/>
      <c r="H9" s="134">
        <f>SUM(H5:H8)/4</f>
        <v>133725.38339999999</v>
      </c>
      <c r="J9" s="120"/>
      <c r="K9" s="120"/>
      <c r="L9" s="120"/>
      <c r="M9" s="127"/>
      <c r="N9" s="127"/>
      <c r="O9" s="127"/>
      <c r="P9" s="127"/>
      <c r="Q9" s="127"/>
      <c r="R9" s="127"/>
      <c r="S9" s="127"/>
      <c r="T9" s="127"/>
      <c r="U9" s="127"/>
      <c r="V9" s="127"/>
      <c r="W9" s="119"/>
    </row>
    <row r="10" spans="1:23" ht="15" x14ac:dyDescent="0.25">
      <c r="A10" s="127"/>
      <c r="B10" s="120"/>
      <c r="C10" s="214" t="s">
        <v>51</v>
      </c>
      <c r="D10" s="210"/>
      <c r="E10" s="133"/>
      <c r="F10" s="133"/>
      <c r="G10" s="211"/>
      <c r="H10" s="208">
        <f>SUM(G5:G8)/4</f>
        <v>376.67</v>
      </c>
      <c r="I10" s="120"/>
      <c r="J10" s="120"/>
      <c r="K10" s="120"/>
      <c r="L10" s="120"/>
      <c r="M10" s="127"/>
      <c r="N10" s="127"/>
      <c r="O10" s="127"/>
      <c r="P10" s="127"/>
      <c r="Q10" s="127"/>
      <c r="R10" s="127"/>
      <c r="S10" s="127"/>
      <c r="T10" s="127"/>
      <c r="U10" s="127"/>
      <c r="V10" s="127"/>
      <c r="W10" s="119"/>
    </row>
    <row r="11" spans="1:23" ht="15" x14ac:dyDescent="0.25">
      <c r="A11" s="127"/>
      <c r="B11" s="120"/>
      <c r="C11" s="122"/>
      <c r="D11" s="123"/>
      <c r="E11" s="123"/>
      <c r="F11" s="123"/>
      <c r="G11" s="123"/>
      <c r="H11" s="136"/>
      <c r="I11" s="120"/>
      <c r="J11" s="120"/>
      <c r="K11" s="120"/>
      <c r="L11" s="120"/>
      <c r="M11" s="127"/>
      <c r="N11" s="127"/>
      <c r="O11" s="127"/>
      <c r="P11" s="127"/>
      <c r="Q11" s="127"/>
      <c r="R11" s="127"/>
      <c r="S11" s="127"/>
      <c r="T11" s="127"/>
      <c r="U11" s="127"/>
      <c r="V11" s="127"/>
      <c r="W11" s="119"/>
    </row>
    <row r="12" spans="1:23" ht="15" x14ac:dyDescent="0.25">
      <c r="A12" s="127"/>
      <c r="B12" s="120"/>
      <c r="C12" s="122" t="s">
        <v>52</v>
      </c>
      <c r="D12" s="123"/>
      <c r="E12" s="123"/>
      <c r="F12" s="123"/>
      <c r="G12" s="123"/>
      <c r="H12" s="136"/>
      <c r="I12" s="120"/>
      <c r="J12" s="120"/>
      <c r="K12" s="120"/>
      <c r="L12" s="120"/>
      <c r="M12" s="127"/>
      <c r="N12" s="127"/>
      <c r="O12" s="127"/>
      <c r="P12" s="127"/>
      <c r="Q12" s="127"/>
      <c r="R12" s="127"/>
      <c r="S12" s="127"/>
      <c r="T12" s="127"/>
      <c r="U12" s="127"/>
      <c r="V12" s="127"/>
      <c r="W12" s="119"/>
    </row>
    <row r="13" spans="1:23" ht="15" x14ac:dyDescent="0.25">
      <c r="A13" s="127"/>
      <c r="B13" s="120"/>
      <c r="C13" s="122"/>
      <c r="D13" s="123"/>
      <c r="E13" s="123"/>
      <c r="F13" s="123"/>
      <c r="G13" s="123"/>
      <c r="H13" s="136"/>
      <c r="I13" s="120"/>
      <c r="J13" s="120"/>
      <c r="K13" s="120"/>
      <c r="L13" s="120"/>
      <c r="M13" s="127"/>
      <c r="N13" s="127"/>
      <c r="O13" s="127"/>
      <c r="P13" s="127"/>
      <c r="Q13" s="127"/>
      <c r="R13" s="127"/>
      <c r="S13" s="127"/>
      <c r="T13" s="127"/>
      <c r="U13" s="127"/>
      <c r="V13" s="127"/>
      <c r="W13" s="119"/>
    </row>
    <row r="14" spans="1:23" ht="15" x14ac:dyDescent="0.25">
      <c r="A14" s="127"/>
      <c r="B14" s="120"/>
      <c r="C14" s="123" t="s">
        <v>95</v>
      </c>
      <c r="D14" s="123"/>
      <c r="E14" s="123"/>
      <c r="F14" s="123"/>
      <c r="G14" s="123"/>
      <c r="H14" s="136"/>
      <c r="I14" s="120"/>
      <c r="J14" s="120"/>
      <c r="K14" s="120"/>
      <c r="L14" s="120" t="s">
        <v>96</v>
      </c>
      <c r="M14" s="127"/>
      <c r="N14" s="127"/>
      <c r="O14" s="127"/>
      <c r="P14" s="127"/>
      <c r="Q14" s="127"/>
      <c r="R14" s="127"/>
      <c r="S14" s="127"/>
      <c r="T14" s="127"/>
      <c r="U14" s="127"/>
      <c r="V14" s="127"/>
      <c r="W14" s="119"/>
    </row>
    <row r="15" spans="1:23" ht="15" x14ac:dyDescent="0.25">
      <c r="A15" s="127"/>
      <c r="B15" s="120"/>
      <c r="C15" s="123" t="s">
        <v>53</v>
      </c>
      <c r="D15" s="123"/>
      <c r="E15" s="123"/>
      <c r="F15" s="123"/>
      <c r="G15" s="123"/>
      <c r="H15" s="136"/>
      <c r="I15" s="120"/>
      <c r="J15" s="120"/>
      <c r="K15" s="120"/>
      <c r="L15" s="120"/>
      <c r="M15" s="127"/>
      <c r="N15" s="127"/>
      <c r="O15" s="127"/>
      <c r="P15" s="127"/>
      <c r="Q15" s="127"/>
      <c r="R15" s="127"/>
      <c r="S15" s="127"/>
      <c r="T15" s="127"/>
      <c r="U15" s="127"/>
      <c r="V15" s="127"/>
      <c r="W15" s="119"/>
    </row>
    <row r="16" spans="1:23" ht="15" x14ac:dyDescent="0.25">
      <c r="A16" s="127"/>
      <c r="B16" s="120"/>
      <c r="C16" s="105" t="s">
        <v>106</v>
      </c>
      <c r="D16" s="123"/>
      <c r="E16" s="123"/>
      <c r="F16" s="123"/>
      <c r="G16" s="123"/>
      <c r="H16" s="136"/>
      <c r="I16" s="120"/>
      <c r="J16" s="120"/>
      <c r="K16" s="120"/>
      <c r="L16" s="120"/>
      <c r="M16" s="127"/>
      <c r="N16" s="127"/>
      <c r="O16" s="127"/>
      <c r="P16" s="127"/>
      <c r="Q16" s="127"/>
      <c r="R16" s="127"/>
      <c r="S16" s="127"/>
      <c r="T16" s="127"/>
      <c r="U16" s="127"/>
      <c r="V16" s="127"/>
      <c r="W16" s="119"/>
    </row>
    <row r="17" spans="1:23" ht="15" x14ac:dyDescent="0.25">
      <c r="A17" s="127"/>
      <c r="B17" s="120"/>
      <c r="C17" s="123"/>
      <c r="D17" s="123"/>
      <c r="E17" s="123"/>
      <c r="F17" s="123"/>
      <c r="G17" s="123"/>
      <c r="H17" s="136"/>
      <c r="I17" s="120"/>
      <c r="J17" s="120"/>
      <c r="K17" s="120"/>
      <c r="L17" s="120"/>
      <c r="M17" s="127"/>
      <c r="N17" s="127"/>
      <c r="O17" s="127"/>
      <c r="P17" s="127"/>
      <c r="Q17" s="127"/>
      <c r="R17" s="127"/>
      <c r="S17" s="127"/>
      <c r="T17" s="127"/>
      <c r="U17" s="127"/>
      <c r="V17" s="127"/>
      <c r="W17" s="119"/>
    </row>
    <row r="18" spans="1:23" ht="15" x14ac:dyDescent="0.25">
      <c r="A18" s="127"/>
      <c r="B18" s="120"/>
      <c r="C18" s="122"/>
      <c r="D18" s="123"/>
      <c r="E18" s="123"/>
      <c r="F18" s="123"/>
      <c r="G18" s="123"/>
      <c r="H18" s="136"/>
      <c r="I18" s="120"/>
      <c r="J18" s="120"/>
      <c r="K18" s="120"/>
      <c r="L18" s="120"/>
      <c r="M18" s="127"/>
      <c r="N18" s="127"/>
      <c r="O18" s="127"/>
      <c r="P18" s="127"/>
      <c r="Q18" s="127"/>
      <c r="R18" s="127"/>
      <c r="S18" s="127"/>
      <c r="T18" s="127"/>
      <c r="U18" s="127"/>
      <c r="V18" s="127"/>
      <c r="W18" s="119"/>
    </row>
    <row r="19" spans="1:23" ht="15" x14ac:dyDescent="0.25">
      <c r="A19" s="127"/>
      <c r="B19" s="120"/>
      <c r="C19" s="121"/>
      <c r="D19" s="120"/>
      <c r="E19" s="120"/>
      <c r="F19" s="120"/>
      <c r="G19" s="120"/>
      <c r="H19" s="120"/>
      <c r="I19" s="120"/>
      <c r="J19" s="120"/>
      <c r="K19" s="120"/>
      <c r="L19" s="120"/>
      <c r="M19" s="127"/>
      <c r="N19" s="127"/>
      <c r="O19" s="127"/>
      <c r="P19" s="127"/>
      <c r="Q19" s="127"/>
      <c r="R19" s="127"/>
      <c r="S19" s="127"/>
      <c r="T19" s="127"/>
      <c r="U19" s="127"/>
      <c r="V19" s="127"/>
      <c r="W19" s="119"/>
    </row>
    <row r="20" spans="1:23" ht="15" x14ac:dyDescent="0.25">
      <c r="A20" s="127"/>
      <c r="B20" s="120"/>
      <c r="C20" s="121" t="s">
        <v>236</v>
      </c>
      <c r="D20" s="120"/>
      <c r="E20" s="120"/>
      <c r="F20" s="120"/>
      <c r="G20" s="120"/>
      <c r="H20" s="120"/>
      <c r="I20" s="120"/>
      <c r="J20" s="120"/>
      <c r="K20" s="120"/>
      <c r="L20" s="120"/>
      <c r="M20" s="127"/>
      <c r="N20" s="127"/>
      <c r="O20" s="127"/>
      <c r="P20" s="127"/>
      <c r="Q20" s="127"/>
      <c r="R20" s="127"/>
      <c r="S20" s="127"/>
      <c r="T20" s="127"/>
      <c r="U20" s="127"/>
      <c r="V20" s="127"/>
      <c r="W20" s="119"/>
    </row>
    <row r="21" spans="1:23" ht="15" x14ac:dyDescent="0.25">
      <c r="A21" s="127"/>
      <c r="B21" s="120"/>
      <c r="C21" s="127"/>
      <c r="D21" s="120"/>
      <c r="E21" s="120"/>
      <c r="F21" s="120"/>
      <c r="G21" s="120"/>
      <c r="H21" s="120"/>
      <c r="I21" s="120"/>
      <c r="J21" s="120"/>
      <c r="K21" s="120"/>
      <c r="L21" s="120"/>
      <c r="M21" s="127"/>
      <c r="N21" s="127"/>
      <c r="O21" s="127"/>
      <c r="P21" s="127"/>
      <c r="Q21" s="127"/>
      <c r="R21" s="127"/>
      <c r="S21" s="127"/>
      <c r="T21" s="127"/>
      <c r="U21" s="127"/>
      <c r="V21" s="127"/>
      <c r="W21" s="119"/>
    </row>
    <row r="22" spans="1:23" ht="15" x14ac:dyDescent="0.25">
      <c r="A22" s="127"/>
      <c r="B22" s="120"/>
      <c r="C22" s="120" t="s">
        <v>54</v>
      </c>
      <c r="D22" s="120"/>
      <c r="E22" s="120"/>
      <c r="F22" s="120"/>
      <c r="G22" s="120"/>
      <c r="H22" s="120"/>
      <c r="I22" s="120"/>
      <c r="J22" s="120"/>
      <c r="K22" s="120"/>
      <c r="L22" s="120"/>
      <c r="M22" s="127"/>
      <c r="N22" s="127"/>
      <c r="O22" s="127"/>
      <c r="P22" s="127"/>
      <c r="Q22" s="127"/>
      <c r="R22" s="127"/>
      <c r="S22" s="127"/>
      <c r="T22" s="127"/>
      <c r="U22" s="127"/>
      <c r="V22" s="127"/>
      <c r="W22" s="119"/>
    </row>
    <row r="23" spans="1:23" ht="15" x14ac:dyDescent="0.25">
      <c r="A23" s="127"/>
      <c r="B23" s="120"/>
      <c r="C23" s="127"/>
      <c r="D23" s="120" t="s">
        <v>55</v>
      </c>
      <c r="E23" s="120"/>
      <c r="F23" s="120"/>
      <c r="G23" s="120"/>
      <c r="H23" s="120"/>
      <c r="I23" s="120"/>
      <c r="J23" s="120" t="s">
        <v>56</v>
      </c>
      <c r="K23" s="137" t="s">
        <v>57</v>
      </c>
      <c r="L23" s="120"/>
      <c r="M23" s="127"/>
      <c r="N23" s="127"/>
      <c r="O23" s="127"/>
      <c r="P23" s="127"/>
      <c r="Q23" s="127"/>
      <c r="R23" s="127"/>
      <c r="S23" s="127"/>
      <c r="T23" s="127"/>
      <c r="U23" s="127"/>
      <c r="V23" s="127"/>
      <c r="W23" s="119"/>
    </row>
    <row r="24" spans="1:23" ht="15" x14ac:dyDescent="0.25">
      <c r="A24" s="127"/>
      <c r="B24" s="120"/>
      <c r="C24" s="127"/>
      <c r="D24" s="120" t="s">
        <v>58</v>
      </c>
      <c r="E24" s="120"/>
      <c r="F24" s="120"/>
      <c r="G24" s="120"/>
      <c r="H24" s="120"/>
      <c r="I24" s="120"/>
      <c r="J24" s="120" t="s">
        <v>56</v>
      </c>
      <c r="K24" s="137" t="s">
        <v>59</v>
      </c>
      <c r="L24" s="120"/>
      <c r="M24" s="127"/>
      <c r="N24" s="127"/>
      <c r="O24" s="127"/>
      <c r="P24" s="127"/>
      <c r="Q24" s="127"/>
      <c r="R24" s="127"/>
      <c r="S24" s="127"/>
      <c r="T24" s="127"/>
      <c r="U24" s="127"/>
      <c r="V24" s="127"/>
      <c r="W24" s="119"/>
    </row>
    <row r="25" spans="1:23" ht="15" x14ac:dyDescent="0.25">
      <c r="A25" s="127"/>
      <c r="B25" s="120"/>
      <c r="C25" s="127"/>
      <c r="D25" s="120" t="s">
        <v>108</v>
      </c>
      <c r="E25" s="120"/>
      <c r="F25" s="120"/>
      <c r="G25" s="120"/>
      <c r="H25" s="120"/>
      <c r="I25" s="120"/>
      <c r="J25" s="120"/>
      <c r="K25" s="137"/>
      <c r="L25" s="120"/>
      <c r="M25" s="127"/>
      <c r="N25" s="127"/>
      <c r="O25" s="127"/>
      <c r="P25" s="127"/>
      <c r="Q25" s="127"/>
      <c r="R25" s="127"/>
      <c r="S25" s="127"/>
      <c r="T25" s="127"/>
      <c r="U25" s="127"/>
      <c r="V25" s="127"/>
      <c r="W25" s="119"/>
    </row>
    <row r="26" spans="1:23" ht="15" x14ac:dyDescent="0.25">
      <c r="A26" s="127"/>
      <c r="B26" s="120"/>
      <c r="C26" s="127"/>
      <c r="D26" s="120" t="s">
        <v>123</v>
      </c>
      <c r="E26" s="120"/>
      <c r="F26" s="120"/>
      <c r="G26" s="120"/>
      <c r="H26" s="120"/>
      <c r="I26" s="120"/>
      <c r="J26" s="120"/>
      <c r="K26" s="137"/>
      <c r="L26" s="120"/>
      <c r="M26" s="127"/>
      <c r="N26" s="127"/>
      <c r="O26" s="127"/>
      <c r="P26" s="127"/>
      <c r="Q26" s="127"/>
      <c r="R26" s="127"/>
      <c r="S26" s="127"/>
      <c r="T26" s="127"/>
      <c r="U26" s="127"/>
      <c r="V26" s="127"/>
      <c r="W26" s="119"/>
    </row>
    <row r="27" spans="1:23" ht="15" x14ac:dyDescent="0.25">
      <c r="A27" s="127"/>
      <c r="B27" s="120"/>
      <c r="C27" s="127"/>
      <c r="D27" s="120"/>
      <c r="E27" s="120"/>
      <c r="F27" s="120"/>
      <c r="G27" s="120"/>
      <c r="H27" s="120"/>
      <c r="I27" s="120"/>
      <c r="J27" s="120"/>
      <c r="K27" s="137"/>
      <c r="L27" s="120"/>
      <c r="M27" s="127"/>
      <c r="N27" s="127"/>
      <c r="O27" s="127"/>
      <c r="P27" s="127"/>
      <c r="Q27" s="127"/>
      <c r="R27" s="127"/>
      <c r="S27" s="127"/>
      <c r="T27" s="127"/>
      <c r="U27" s="127"/>
      <c r="V27" s="127"/>
      <c r="W27" s="119"/>
    </row>
    <row r="28" spans="1:23" ht="15" x14ac:dyDescent="0.25">
      <c r="A28" s="127"/>
      <c r="B28" s="120"/>
      <c r="C28" s="121" t="s">
        <v>60</v>
      </c>
      <c r="D28" s="120" t="s">
        <v>61</v>
      </c>
      <c r="E28" s="120"/>
      <c r="F28" s="120"/>
      <c r="G28" s="120"/>
      <c r="H28" s="120"/>
      <c r="I28" s="120"/>
      <c r="J28" s="120"/>
      <c r="K28" s="120"/>
      <c r="L28" s="120"/>
      <c r="M28" s="127"/>
      <c r="N28" s="127"/>
      <c r="O28" s="127"/>
      <c r="P28" s="127"/>
      <c r="Q28" s="127"/>
      <c r="R28" s="127"/>
      <c r="S28" s="127"/>
      <c r="T28" s="127"/>
      <c r="U28" s="127"/>
      <c r="V28" s="127"/>
      <c r="W28" s="119"/>
    </row>
    <row r="29" spans="1:23" ht="15" x14ac:dyDescent="0.25">
      <c r="A29" s="127"/>
      <c r="B29" s="127"/>
      <c r="C29" s="121" t="s">
        <v>62</v>
      </c>
      <c r="D29" s="120" t="s">
        <v>63</v>
      </c>
      <c r="E29" s="127"/>
      <c r="F29" s="127"/>
      <c r="G29" s="127"/>
      <c r="H29" s="127"/>
      <c r="I29" s="127"/>
      <c r="J29" s="127"/>
      <c r="K29" s="127"/>
      <c r="L29" s="127"/>
      <c r="M29" s="127"/>
      <c r="N29" s="127"/>
      <c r="O29" s="127"/>
      <c r="P29" s="127"/>
      <c r="Q29" s="127"/>
      <c r="R29" s="127"/>
      <c r="S29" s="127"/>
      <c r="T29" s="127"/>
      <c r="U29" s="127"/>
      <c r="V29" s="127"/>
      <c r="W29" s="119"/>
    </row>
    <row r="30" spans="1:23" ht="15" x14ac:dyDescent="0.25">
      <c r="A30" s="127"/>
      <c r="B30" s="127"/>
      <c r="C30" s="120" t="s">
        <v>64</v>
      </c>
      <c r="D30" s="120"/>
      <c r="E30" s="127"/>
      <c r="F30" s="127"/>
      <c r="G30" s="127"/>
      <c r="H30" s="127"/>
      <c r="I30" s="127"/>
      <c r="J30" s="127"/>
      <c r="K30" s="127"/>
      <c r="L30" s="127"/>
      <c r="M30" s="127"/>
      <c r="N30" s="127"/>
      <c r="O30" s="127"/>
      <c r="P30" s="127"/>
      <c r="Q30" s="127"/>
      <c r="R30" s="127"/>
      <c r="S30" s="127"/>
      <c r="T30" s="127"/>
      <c r="U30" s="127"/>
      <c r="V30" s="127"/>
      <c r="W30" s="119"/>
    </row>
    <row r="31" spans="1:23" ht="15" x14ac:dyDescent="0.25">
      <c r="A31" s="127"/>
      <c r="B31" s="127"/>
      <c r="C31" s="120"/>
      <c r="D31" s="120"/>
      <c r="E31" s="127"/>
      <c r="F31" s="127"/>
      <c r="G31" s="127"/>
      <c r="H31" s="127"/>
      <c r="I31" s="127"/>
      <c r="J31" s="127"/>
      <c r="K31" s="127"/>
      <c r="L31" s="127"/>
      <c r="M31" s="127"/>
      <c r="N31" s="127"/>
      <c r="O31" s="127"/>
      <c r="P31" s="127"/>
      <c r="Q31" s="127"/>
      <c r="R31" s="127"/>
      <c r="S31" s="127"/>
      <c r="T31" s="127"/>
      <c r="U31" s="127"/>
      <c r="V31" s="127"/>
      <c r="W31" s="119"/>
    </row>
    <row r="32" spans="1:23" ht="15" x14ac:dyDescent="0.25">
      <c r="A32" s="127"/>
      <c r="B32" s="127"/>
      <c r="C32" s="120" t="s">
        <v>65</v>
      </c>
      <c r="D32" s="127"/>
      <c r="E32" s="127"/>
      <c r="F32" s="127"/>
      <c r="G32" s="127"/>
      <c r="H32" s="127"/>
      <c r="I32" s="127"/>
      <c r="J32" s="127"/>
      <c r="K32" s="127"/>
      <c r="L32" s="127"/>
      <c r="M32" s="127"/>
      <c r="N32" s="127"/>
      <c r="O32" s="127"/>
      <c r="P32" s="127"/>
      <c r="Q32" s="127"/>
      <c r="R32" s="127"/>
      <c r="S32" s="127"/>
      <c r="T32" s="127"/>
      <c r="U32" s="127"/>
      <c r="V32" s="127"/>
      <c r="W32" s="119"/>
    </row>
    <row r="33" spans="1:23" ht="15" x14ac:dyDescent="0.25">
      <c r="A33" s="127"/>
      <c r="B33" s="127"/>
      <c r="C33" s="120" t="s">
        <v>94</v>
      </c>
      <c r="D33" s="127"/>
      <c r="E33" s="127"/>
      <c r="F33" s="127"/>
      <c r="G33" s="127"/>
      <c r="H33" s="127"/>
      <c r="I33" s="127"/>
      <c r="J33" s="127"/>
      <c r="K33" s="127"/>
      <c r="L33" s="127"/>
      <c r="M33" s="127"/>
      <c r="N33" s="127"/>
      <c r="O33" s="127"/>
      <c r="P33" s="127"/>
      <c r="Q33" s="127"/>
      <c r="R33" s="127"/>
      <c r="S33" s="127"/>
      <c r="T33" s="127"/>
      <c r="U33" s="127"/>
      <c r="V33" s="127"/>
      <c r="W33" s="119"/>
    </row>
    <row r="34" spans="1:23" ht="15" x14ac:dyDescent="0.25">
      <c r="A34" s="127"/>
      <c r="B34" s="127"/>
      <c r="C34" s="120" t="s">
        <v>66</v>
      </c>
      <c r="D34" s="127"/>
      <c r="E34" s="127"/>
      <c r="F34" s="127"/>
      <c r="G34" s="127"/>
      <c r="H34" s="127"/>
      <c r="I34" s="127"/>
      <c r="J34" s="127"/>
      <c r="K34" s="127"/>
      <c r="L34" s="127"/>
      <c r="M34" s="127"/>
      <c r="N34" s="127"/>
      <c r="O34" s="127"/>
      <c r="P34" s="127"/>
      <c r="Q34" s="127"/>
      <c r="R34" s="127"/>
      <c r="S34" s="127"/>
      <c r="T34" s="127"/>
      <c r="U34" s="127"/>
      <c r="V34" s="127"/>
      <c r="W34" s="119"/>
    </row>
    <row r="35" spans="1:23" ht="15" x14ac:dyDescent="0.25">
      <c r="A35" s="127"/>
      <c r="B35" s="127"/>
      <c r="C35" s="127" t="s">
        <v>105</v>
      </c>
      <c r="D35" s="127"/>
      <c r="E35" s="127"/>
      <c r="F35" s="127"/>
      <c r="G35" s="127"/>
      <c r="H35" s="127"/>
      <c r="I35" s="127"/>
      <c r="J35" s="127"/>
      <c r="K35" s="127"/>
      <c r="L35" s="127"/>
      <c r="M35" s="127"/>
      <c r="N35" s="127"/>
      <c r="O35" s="127"/>
      <c r="P35" s="127"/>
      <c r="Q35" s="138"/>
      <c r="R35" s="127"/>
      <c r="S35" s="127"/>
      <c r="T35" s="127"/>
      <c r="U35" s="127"/>
      <c r="V35" s="127"/>
      <c r="W35" s="119"/>
    </row>
    <row r="36" spans="1:23" ht="15" x14ac:dyDescent="0.25">
      <c r="A36" s="127"/>
      <c r="B36" s="127"/>
      <c r="C36" s="127"/>
      <c r="D36" s="127"/>
      <c r="E36" s="127"/>
      <c r="F36" s="127"/>
      <c r="G36" s="127"/>
      <c r="H36" s="127"/>
      <c r="I36" s="127"/>
      <c r="J36" s="127"/>
      <c r="K36" s="127"/>
      <c r="L36" s="127"/>
      <c r="M36" s="127"/>
      <c r="N36" s="127"/>
      <c r="O36" s="127"/>
      <c r="P36" s="127"/>
      <c r="Q36" s="127"/>
      <c r="R36" s="127"/>
      <c r="S36" s="127"/>
      <c r="T36" s="127"/>
      <c r="U36" s="127"/>
      <c r="V36" s="127"/>
      <c r="W36" s="119"/>
    </row>
    <row r="37" spans="1:23" ht="15" x14ac:dyDescent="0.25">
      <c r="A37" s="127"/>
      <c r="B37" s="127"/>
      <c r="C37" s="121" t="s">
        <v>67</v>
      </c>
      <c r="D37" s="120" t="s">
        <v>68</v>
      </c>
      <c r="E37" s="127"/>
      <c r="F37" s="127"/>
      <c r="G37" s="127"/>
      <c r="H37" s="127"/>
      <c r="I37" s="127"/>
      <c r="J37" s="127"/>
      <c r="K37" s="138"/>
      <c r="L37" s="127"/>
      <c r="M37" s="127"/>
      <c r="N37" s="127"/>
      <c r="O37" s="127"/>
      <c r="P37" s="127"/>
      <c r="Q37" s="127"/>
      <c r="R37" s="127"/>
      <c r="S37" s="127"/>
      <c r="T37" s="127"/>
      <c r="U37" s="127"/>
      <c r="V37" s="127"/>
      <c r="W37" s="119"/>
    </row>
    <row r="38" spans="1:23" ht="15" x14ac:dyDescent="0.25">
      <c r="A38" s="127"/>
      <c r="B38" s="127"/>
      <c r="C38" s="121" t="s">
        <v>69</v>
      </c>
      <c r="D38" s="127"/>
      <c r="E38" s="120"/>
      <c r="F38" s="127"/>
      <c r="G38" s="127"/>
      <c r="H38" s="127"/>
      <c r="I38" s="127"/>
      <c r="J38" s="127"/>
      <c r="K38" s="138"/>
      <c r="L38" s="127"/>
      <c r="M38" s="127"/>
      <c r="N38" s="127"/>
      <c r="O38" s="127"/>
      <c r="P38" s="127"/>
      <c r="Q38" s="127"/>
      <c r="R38" s="127"/>
      <c r="S38" s="127"/>
      <c r="T38" s="127"/>
      <c r="U38" s="127"/>
      <c r="V38" s="127"/>
      <c r="W38" s="119"/>
    </row>
    <row r="39" spans="1:23" ht="15" x14ac:dyDescent="0.25">
      <c r="A39" s="127"/>
      <c r="B39" s="127"/>
      <c r="C39" s="120" t="s">
        <v>70</v>
      </c>
      <c r="D39" s="127"/>
      <c r="E39" s="127"/>
      <c r="F39" s="127"/>
      <c r="G39" s="127"/>
      <c r="H39" s="127"/>
      <c r="I39" s="127"/>
      <c r="J39" s="127"/>
      <c r="K39" s="127"/>
      <c r="L39" s="127"/>
      <c r="M39" s="127"/>
      <c r="N39" s="127"/>
      <c r="O39" s="127"/>
      <c r="P39" s="127"/>
      <c r="Q39" s="127"/>
      <c r="R39" s="127"/>
      <c r="S39" s="127"/>
      <c r="T39" s="127"/>
      <c r="U39" s="127"/>
      <c r="V39" s="127"/>
      <c r="W39" s="119"/>
    </row>
    <row r="40" spans="1:23" ht="15" x14ac:dyDescent="0.25">
      <c r="A40" s="127"/>
      <c r="B40" s="127"/>
      <c r="C40" s="120" t="s">
        <v>71</v>
      </c>
      <c r="D40" s="127"/>
      <c r="E40" s="127"/>
      <c r="F40" s="127"/>
      <c r="G40" s="127"/>
      <c r="H40" s="127"/>
      <c r="I40" s="127"/>
      <c r="J40" s="127"/>
      <c r="K40" s="127"/>
      <c r="L40" s="127"/>
      <c r="M40" s="127"/>
      <c r="N40" s="127"/>
      <c r="O40" s="127"/>
      <c r="P40" s="127"/>
      <c r="Q40" s="127"/>
      <c r="R40" s="127"/>
      <c r="S40" s="127"/>
      <c r="T40" s="127"/>
      <c r="U40" s="127"/>
      <c r="V40" s="127"/>
      <c r="W40" s="119"/>
    </row>
    <row r="41" spans="1:23" ht="15" x14ac:dyDescent="0.25">
      <c r="A41" s="127"/>
      <c r="B41" s="127"/>
      <c r="C41" s="120" t="s">
        <v>72</v>
      </c>
      <c r="D41" s="127"/>
      <c r="E41" s="127"/>
      <c r="F41" s="127"/>
      <c r="G41" s="127"/>
      <c r="H41" s="127"/>
      <c r="I41" s="127"/>
      <c r="J41" s="127"/>
      <c r="K41" s="138"/>
      <c r="L41" s="127"/>
      <c r="M41" s="127"/>
      <c r="N41" s="127"/>
      <c r="O41" s="127"/>
      <c r="P41" s="127"/>
      <c r="Q41" s="127"/>
      <c r="R41" s="127"/>
      <c r="S41" s="127"/>
      <c r="T41" s="127"/>
      <c r="U41" s="127"/>
      <c r="V41" s="127"/>
      <c r="W41" s="119"/>
    </row>
    <row r="42" spans="1:23" ht="15" x14ac:dyDescent="0.25">
      <c r="A42" s="127"/>
      <c r="B42" s="127"/>
      <c r="C42" s="120" t="s">
        <v>73</v>
      </c>
      <c r="D42" s="127"/>
      <c r="E42" s="127"/>
      <c r="F42" s="127"/>
      <c r="G42" s="127"/>
      <c r="H42" s="127"/>
      <c r="I42" s="127"/>
      <c r="J42" s="127"/>
      <c r="K42" s="127"/>
      <c r="L42" s="127"/>
      <c r="M42" s="127"/>
      <c r="N42" s="127"/>
      <c r="O42" s="127"/>
      <c r="P42" s="127"/>
      <c r="Q42" s="127"/>
      <c r="R42" s="127"/>
      <c r="S42" s="127"/>
      <c r="T42" s="127"/>
      <c r="U42" s="127"/>
      <c r="V42" s="127"/>
      <c r="W42" s="119"/>
    </row>
    <row r="43" spans="1:23" ht="15" x14ac:dyDescent="0.25">
      <c r="A43" s="127"/>
      <c r="B43" s="127"/>
      <c r="C43" s="127"/>
      <c r="D43" s="127"/>
      <c r="E43" s="127"/>
      <c r="F43" s="127"/>
      <c r="G43" s="127"/>
      <c r="H43" s="127"/>
      <c r="I43" s="127"/>
      <c r="J43" s="127"/>
      <c r="K43" s="127"/>
      <c r="L43" s="127"/>
      <c r="M43" s="127"/>
      <c r="N43" s="127"/>
      <c r="O43" s="127"/>
      <c r="P43" s="127"/>
      <c r="Q43" s="127"/>
      <c r="R43" s="127"/>
      <c r="S43" s="127"/>
      <c r="T43" s="127"/>
      <c r="U43" s="127"/>
      <c r="V43" s="127"/>
      <c r="W43" s="119"/>
    </row>
    <row r="44" spans="1:23" ht="15" x14ac:dyDescent="0.25">
      <c r="A44" s="127"/>
      <c r="B44" s="127"/>
      <c r="C44" s="120" t="s">
        <v>74</v>
      </c>
      <c r="D44" s="127"/>
      <c r="E44" s="127"/>
      <c r="F44" s="127"/>
      <c r="G44" s="127"/>
      <c r="H44" s="127"/>
      <c r="I44" s="127"/>
      <c r="J44" s="127"/>
      <c r="K44" s="138"/>
      <c r="L44" s="127"/>
      <c r="M44" s="127"/>
      <c r="N44" s="127"/>
      <c r="O44" s="127"/>
      <c r="P44" s="127"/>
      <c r="Q44" s="127"/>
      <c r="R44" s="127"/>
      <c r="S44" s="127"/>
      <c r="T44" s="127"/>
      <c r="U44" s="127"/>
      <c r="V44" s="127"/>
      <c r="W44" s="119"/>
    </row>
    <row r="45" spans="1:23" ht="15" x14ac:dyDescent="0.25">
      <c r="A45" s="127"/>
      <c r="B45" s="127"/>
      <c r="C45" s="127"/>
      <c r="D45" s="127"/>
      <c r="E45" s="127"/>
      <c r="F45" s="127"/>
      <c r="G45" s="127"/>
      <c r="H45" s="127"/>
      <c r="I45" s="127"/>
      <c r="J45" s="127"/>
      <c r="K45" s="127"/>
      <c r="L45" s="127"/>
      <c r="M45" s="127"/>
      <c r="N45" s="127"/>
      <c r="O45" s="127"/>
      <c r="P45" s="127"/>
      <c r="Q45" s="127"/>
      <c r="R45" s="127"/>
      <c r="S45" s="127"/>
      <c r="T45" s="127"/>
      <c r="U45" s="127"/>
      <c r="V45" s="127"/>
      <c r="W45" s="119"/>
    </row>
    <row r="46" spans="1:23" ht="15" x14ac:dyDescent="0.25">
      <c r="A46" s="127"/>
      <c r="B46" s="127"/>
      <c r="C46" s="127"/>
      <c r="D46" s="127"/>
      <c r="E46" s="127"/>
      <c r="F46" s="127"/>
      <c r="G46" s="127"/>
      <c r="H46" s="127"/>
      <c r="I46" s="127"/>
      <c r="J46" s="127"/>
      <c r="K46" s="127"/>
      <c r="L46" s="127"/>
      <c r="M46" s="127"/>
      <c r="N46" s="127"/>
      <c r="O46" s="127"/>
      <c r="P46" s="127"/>
      <c r="Q46" s="127"/>
      <c r="R46" s="127"/>
      <c r="S46" s="127"/>
      <c r="T46" s="127"/>
      <c r="U46" s="127"/>
      <c r="V46" s="127"/>
      <c r="W46" s="119"/>
    </row>
    <row r="47" spans="1:23" ht="15" x14ac:dyDescent="0.25">
      <c r="A47" s="127"/>
      <c r="B47" s="127"/>
      <c r="C47" s="121" t="s">
        <v>75</v>
      </c>
      <c r="D47" s="127"/>
      <c r="E47" s="127"/>
      <c r="F47" s="127"/>
      <c r="G47" s="127"/>
      <c r="H47" s="127"/>
      <c r="I47" s="127"/>
      <c r="J47" s="127"/>
      <c r="K47" s="138"/>
      <c r="L47" s="127"/>
      <c r="M47" s="127"/>
      <c r="N47" s="127"/>
      <c r="O47" s="127"/>
      <c r="P47" s="127"/>
      <c r="Q47" s="127"/>
      <c r="R47" s="127"/>
      <c r="S47" s="127"/>
      <c r="T47" s="127"/>
      <c r="U47" s="127"/>
      <c r="V47" s="127"/>
      <c r="W47" s="119"/>
    </row>
    <row r="48" spans="1:23" ht="15" x14ac:dyDescent="0.25">
      <c r="A48" s="127"/>
      <c r="B48" s="127"/>
      <c r="C48" s="127"/>
      <c r="D48" s="127"/>
      <c r="E48" s="127"/>
      <c r="F48" s="127"/>
      <c r="G48" s="127"/>
      <c r="H48" s="127"/>
      <c r="I48" s="127"/>
      <c r="J48" s="127"/>
      <c r="K48" s="127"/>
      <c r="L48" s="127"/>
      <c r="M48" s="127"/>
      <c r="N48" s="127"/>
      <c r="O48" s="127"/>
      <c r="P48" s="127"/>
      <c r="Q48" s="127"/>
      <c r="R48" s="127"/>
      <c r="S48" s="127"/>
      <c r="T48" s="127"/>
      <c r="U48" s="127"/>
      <c r="V48" s="127"/>
      <c r="W48" s="119"/>
    </row>
    <row r="49" spans="1:23" ht="15" x14ac:dyDescent="0.25">
      <c r="A49" s="127"/>
      <c r="B49" s="127"/>
      <c r="C49" s="120" t="s">
        <v>76</v>
      </c>
      <c r="D49" s="120"/>
      <c r="E49" s="137" t="s">
        <v>57</v>
      </c>
      <c r="F49" s="120"/>
      <c r="G49" s="120"/>
      <c r="H49" s="120"/>
      <c r="I49" s="120"/>
      <c r="J49" s="127"/>
      <c r="K49" s="127"/>
      <c r="L49" s="127"/>
      <c r="M49" s="127"/>
      <c r="N49" s="127"/>
      <c r="O49" s="127"/>
      <c r="P49" s="127"/>
      <c r="Q49" s="127"/>
      <c r="R49" s="127"/>
      <c r="S49" s="127"/>
      <c r="T49" s="127"/>
      <c r="U49" s="127"/>
      <c r="V49" s="127"/>
      <c r="W49" s="119"/>
    </row>
    <row r="50" spans="1:23" ht="15" x14ac:dyDescent="0.25">
      <c r="A50" s="127"/>
      <c r="B50" s="127"/>
      <c r="C50" s="127"/>
      <c r="D50" s="127"/>
      <c r="E50" s="127"/>
      <c r="F50" s="127"/>
      <c r="G50" s="127"/>
      <c r="H50" s="127"/>
      <c r="I50" s="127"/>
      <c r="J50" s="127"/>
      <c r="K50" s="127"/>
      <c r="L50" s="127"/>
      <c r="M50" s="127"/>
      <c r="N50" s="127"/>
      <c r="O50" s="127"/>
      <c r="P50" s="127"/>
      <c r="Q50" s="127"/>
      <c r="R50" s="127"/>
      <c r="S50" s="127"/>
      <c r="T50" s="127"/>
      <c r="U50" s="127"/>
      <c r="V50" s="127"/>
      <c r="W50" s="119"/>
    </row>
    <row r="51" spans="1:23" ht="15" x14ac:dyDescent="0.25">
      <c r="A51" s="127"/>
      <c r="B51" s="127"/>
      <c r="C51" s="127"/>
      <c r="D51" s="127"/>
      <c r="E51" s="127"/>
      <c r="F51" s="127"/>
      <c r="G51" s="127"/>
      <c r="H51" s="127"/>
      <c r="I51" s="127"/>
      <c r="J51" s="127"/>
      <c r="K51" s="127"/>
      <c r="L51" s="127"/>
      <c r="M51" s="127"/>
      <c r="N51" s="127"/>
      <c r="O51" s="127"/>
      <c r="P51" s="127"/>
      <c r="Q51" s="127"/>
      <c r="R51" s="127"/>
      <c r="S51" s="127"/>
      <c r="T51" s="127"/>
      <c r="U51" s="127"/>
      <c r="V51" s="127"/>
      <c r="W51" s="119"/>
    </row>
    <row r="52" spans="1:23" ht="15" x14ac:dyDescent="0.25">
      <c r="L52" s="127"/>
      <c r="M52" s="127"/>
      <c r="N52" s="127"/>
      <c r="O52" s="127"/>
      <c r="P52" s="127"/>
      <c r="Q52" s="127"/>
      <c r="R52" s="127"/>
      <c r="S52" s="127"/>
      <c r="T52" s="127"/>
      <c r="U52" s="127"/>
      <c r="V52" s="127"/>
      <c r="W52" s="119"/>
    </row>
    <row r="53" spans="1:23" ht="15" x14ac:dyDescent="0.25">
      <c r="L53" s="127"/>
      <c r="M53" s="127"/>
      <c r="N53" s="127"/>
      <c r="O53" s="127"/>
      <c r="P53" s="127"/>
      <c r="Q53" s="127"/>
      <c r="R53" s="127"/>
      <c r="S53" s="127"/>
      <c r="T53" s="127"/>
      <c r="U53" s="127"/>
      <c r="V53" s="127"/>
      <c r="W53" s="119"/>
    </row>
    <row r="54" spans="1:23" ht="15" x14ac:dyDescent="0.25">
      <c r="L54" s="127"/>
      <c r="M54" s="127"/>
      <c r="N54" s="127"/>
      <c r="O54" s="127"/>
      <c r="P54" s="127"/>
      <c r="Q54" s="127"/>
      <c r="R54" s="127"/>
      <c r="S54" s="127"/>
      <c r="T54" s="127"/>
      <c r="U54" s="127"/>
      <c r="V54" s="127"/>
      <c r="W54" s="119"/>
    </row>
    <row r="55" spans="1:23" ht="15" x14ac:dyDescent="0.25">
      <c r="L55" s="127"/>
      <c r="M55" s="127"/>
      <c r="N55" s="127"/>
      <c r="O55" s="127"/>
      <c r="P55" s="127"/>
      <c r="Q55" s="127"/>
      <c r="R55" s="127"/>
      <c r="S55" s="127"/>
      <c r="T55" s="127"/>
      <c r="U55" s="127"/>
      <c r="V55" s="127"/>
      <c r="W55" s="119"/>
    </row>
    <row r="56" spans="1:23" ht="15" x14ac:dyDescent="0.25">
      <c r="L56" s="127"/>
      <c r="M56" s="127"/>
      <c r="N56" s="127"/>
      <c r="O56" s="127"/>
      <c r="P56" s="127"/>
      <c r="Q56" s="127"/>
      <c r="R56" s="127"/>
      <c r="S56" s="127"/>
      <c r="T56" s="127"/>
      <c r="U56" s="127"/>
      <c r="V56" s="127"/>
      <c r="W56" s="119"/>
    </row>
    <row r="57" spans="1:23" ht="15" x14ac:dyDescent="0.25">
      <c r="L57" s="127"/>
      <c r="M57" s="127"/>
      <c r="N57" s="127"/>
      <c r="O57" s="127"/>
      <c r="P57" s="127"/>
      <c r="Q57" s="127"/>
      <c r="R57" s="127"/>
      <c r="S57" s="127"/>
      <c r="T57" s="127"/>
      <c r="U57" s="127"/>
      <c r="V57" s="127"/>
      <c r="W57" s="119"/>
    </row>
    <row r="58" spans="1:23" ht="15" x14ac:dyDescent="0.25">
      <c r="L58" s="127"/>
      <c r="M58" s="127"/>
      <c r="N58" s="127"/>
      <c r="O58" s="127"/>
      <c r="P58" s="127"/>
      <c r="Q58" s="127"/>
      <c r="R58" s="127"/>
      <c r="S58" s="127"/>
      <c r="T58" s="127"/>
      <c r="U58" s="127"/>
      <c r="V58" s="127"/>
      <c r="W58" s="119"/>
    </row>
    <row r="59" spans="1:23" ht="15" x14ac:dyDescent="0.25">
      <c r="L59" s="127"/>
      <c r="M59" s="127"/>
      <c r="N59" s="127"/>
      <c r="O59" s="127"/>
      <c r="P59" s="127"/>
      <c r="Q59" s="127"/>
      <c r="R59" s="127"/>
      <c r="S59" s="127"/>
      <c r="T59" s="127"/>
      <c r="U59" s="127"/>
      <c r="V59" s="127"/>
      <c r="W59" s="119"/>
    </row>
    <row r="60" spans="1:23" ht="15" x14ac:dyDescent="0.25">
      <c r="L60" s="127"/>
      <c r="M60" s="127"/>
      <c r="N60" s="127"/>
      <c r="O60" s="127"/>
      <c r="P60" s="127"/>
      <c r="Q60" s="127"/>
      <c r="R60" s="127"/>
      <c r="S60" s="127"/>
      <c r="T60" s="127"/>
      <c r="U60" s="127"/>
      <c r="V60" s="127"/>
      <c r="W60" s="119"/>
    </row>
    <row r="61" spans="1:23" ht="15" x14ac:dyDescent="0.25">
      <c r="L61" s="127"/>
      <c r="M61" s="127"/>
      <c r="N61" s="127"/>
      <c r="O61" s="127"/>
      <c r="P61" s="127"/>
      <c r="Q61" s="127"/>
      <c r="R61" s="127"/>
      <c r="S61" s="127"/>
      <c r="T61" s="127"/>
      <c r="U61" s="127"/>
      <c r="V61" s="127"/>
      <c r="W61" s="119"/>
    </row>
    <row r="62" spans="1:23" ht="15" x14ac:dyDescent="0.25">
      <c r="L62" s="127"/>
      <c r="M62" s="127"/>
      <c r="N62" s="127"/>
      <c r="O62" s="127"/>
      <c r="P62" s="127"/>
      <c r="Q62" s="127"/>
      <c r="R62" s="127"/>
      <c r="S62" s="127"/>
      <c r="T62" s="127"/>
      <c r="U62" s="127"/>
      <c r="V62" s="127"/>
      <c r="W62" s="119"/>
    </row>
    <row r="63" spans="1:23" ht="15" x14ac:dyDescent="0.25">
      <c r="L63" s="127"/>
      <c r="M63" s="127"/>
      <c r="N63" s="127"/>
      <c r="O63" s="127"/>
      <c r="P63" s="127"/>
      <c r="Q63" s="127"/>
      <c r="R63" s="127"/>
      <c r="S63" s="127"/>
      <c r="T63" s="127"/>
      <c r="U63" s="127"/>
      <c r="V63" s="127"/>
      <c r="W63" s="119"/>
    </row>
    <row r="64" spans="1:23" ht="15" x14ac:dyDescent="0.25">
      <c r="L64" s="127"/>
      <c r="M64" s="127"/>
      <c r="N64" s="127"/>
      <c r="O64" s="127"/>
      <c r="P64" s="127"/>
      <c r="Q64" s="127"/>
      <c r="R64" s="127"/>
      <c r="S64" s="127"/>
      <c r="T64" s="127"/>
      <c r="U64" s="127"/>
      <c r="V64" s="127"/>
      <c r="W64" s="119"/>
    </row>
    <row r="65" spans="1:23" ht="15" x14ac:dyDescent="0.25">
      <c r="A65" s="127"/>
      <c r="B65" s="127"/>
      <c r="C65" s="127"/>
      <c r="D65" s="127"/>
      <c r="E65" s="127"/>
      <c r="F65" s="127"/>
      <c r="G65" s="127"/>
      <c r="H65" s="127"/>
      <c r="I65" s="127"/>
      <c r="J65" s="127"/>
      <c r="K65" s="127"/>
      <c r="L65" s="127"/>
      <c r="M65" s="127"/>
      <c r="N65" s="127"/>
      <c r="O65" s="127"/>
      <c r="P65" s="127"/>
      <c r="Q65" s="127"/>
      <c r="R65" s="127"/>
      <c r="S65" s="127"/>
      <c r="T65" s="127"/>
      <c r="U65" s="127"/>
      <c r="V65" s="127"/>
      <c r="W65" s="119"/>
    </row>
    <row r="66" spans="1:23" ht="15" x14ac:dyDescent="0.25">
      <c r="A66" s="127"/>
      <c r="B66" s="127"/>
      <c r="C66" s="127"/>
      <c r="D66" s="127"/>
      <c r="E66" s="127"/>
      <c r="F66" s="127"/>
      <c r="G66" s="127"/>
      <c r="H66" s="127"/>
      <c r="I66" s="127"/>
      <c r="J66" s="127"/>
      <c r="K66" s="127"/>
      <c r="L66" s="127"/>
      <c r="M66" s="127"/>
      <c r="N66" s="127"/>
      <c r="O66" s="127"/>
      <c r="P66" s="127"/>
      <c r="Q66" s="127"/>
      <c r="R66" s="127"/>
      <c r="S66" s="127"/>
      <c r="T66" s="127"/>
      <c r="U66" s="127"/>
      <c r="V66" s="127"/>
      <c r="W66" s="119"/>
    </row>
    <row r="67" spans="1:23" ht="15" x14ac:dyDescent="0.25">
      <c r="A67" s="127"/>
      <c r="B67" s="127"/>
      <c r="C67" s="127"/>
      <c r="D67" s="127"/>
      <c r="E67" s="127"/>
      <c r="F67" s="127"/>
      <c r="G67" s="127"/>
      <c r="H67" s="127"/>
      <c r="I67" s="127"/>
      <c r="J67" s="127"/>
      <c r="K67" s="127"/>
      <c r="L67" s="127"/>
      <c r="M67" s="127"/>
      <c r="N67" s="127"/>
      <c r="O67" s="127"/>
      <c r="P67" s="127"/>
      <c r="Q67" s="127"/>
      <c r="R67" s="127"/>
      <c r="S67" s="127"/>
      <c r="T67" s="127"/>
      <c r="U67" s="127"/>
      <c r="V67" s="127"/>
      <c r="W67" s="119"/>
    </row>
    <row r="68" spans="1:23" ht="15" x14ac:dyDescent="0.25">
      <c r="A68" s="127"/>
      <c r="B68" s="127"/>
      <c r="C68" s="127"/>
      <c r="D68" s="127"/>
      <c r="E68" s="127"/>
      <c r="F68" s="127"/>
      <c r="G68" s="127"/>
      <c r="H68" s="127"/>
      <c r="I68" s="127"/>
      <c r="J68" s="127"/>
      <c r="K68" s="127"/>
      <c r="L68" s="127"/>
      <c r="M68" s="127"/>
      <c r="N68" s="127"/>
      <c r="O68" s="127"/>
      <c r="P68" s="127"/>
      <c r="Q68" s="127"/>
      <c r="R68" s="127"/>
      <c r="S68" s="127"/>
      <c r="T68" s="127"/>
      <c r="U68" s="127"/>
      <c r="V68" s="127"/>
      <c r="W68" s="119"/>
    </row>
    <row r="69" spans="1:23" ht="15" x14ac:dyDescent="0.25">
      <c r="A69" s="127"/>
      <c r="B69" s="127"/>
      <c r="C69" s="127"/>
      <c r="D69" s="127"/>
      <c r="E69" s="127"/>
      <c r="F69" s="127"/>
      <c r="G69" s="127"/>
      <c r="H69" s="127"/>
      <c r="I69" s="127"/>
      <c r="J69" s="127"/>
      <c r="K69" s="127"/>
      <c r="L69" s="127"/>
      <c r="M69" s="127"/>
      <c r="N69" s="127"/>
      <c r="O69" s="127"/>
      <c r="P69" s="127"/>
      <c r="Q69" s="127"/>
      <c r="R69" s="127"/>
      <c r="S69" s="127"/>
      <c r="T69" s="127"/>
      <c r="U69" s="127"/>
      <c r="V69" s="127"/>
      <c r="W69" s="119"/>
    </row>
    <row r="70" spans="1:23" ht="15" x14ac:dyDescent="0.25">
      <c r="A70" s="127"/>
      <c r="B70" s="127"/>
      <c r="C70" s="127"/>
      <c r="D70" s="127"/>
      <c r="E70" s="127"/>
      <c r="F70" s="127"/>
      <c r="G70" s="127"/>
      <c r="H70" s="127"/>
      <c r="I70" s="127"/>
      <c r="J70" s="127"/>
      <c r="K70" s="127"/>
      <c r="L70" s="127"/>
      <c r="M70" s="127"/>
      <c r="N70" s="127"/>
      <c r="O70" s="127"/>
      <c r="P70" s="127"/>
      <c r="Q70" s="127"/>
      <c r="R70" s="127"/>
      <c r="S70" s="127"/>
      <c r="T70" s="127"/>
      <c r="U70" s="127"/>
      <c r="V70" s="127"/>
      <c r="W70" s="119"/>
    </row>
    <row r="71" spans="1:23" ht="15" x14ac:dyDescent="0.25">
      <c r="A71" s="127"/>
      <c r="B71" s="127"/>
      <c r="C71" s="127"/>
      <c r="D71" s="127"/>
      <c r="E71" s="127"/>
      <c r="F71" s="127"/>
      <c r="G71" s="127"/>
      <c r="H71" s="127"/>
      <c r="I71" s="127"/>
      <c r="J71" s="127"/>
      <c r="K71" s="127"/>
      <c r="L71" s="127"/>
      <c r="M71" s="127"/>
      <c r="N71" s="127"/>
      <c r="O71" s="127"/>
      <c r="P71" s="127"/>
      <c r="Q71" s="127"/>
      <c r="R71" s="127"/>
      <c r="S71" s="127"/>
      <c r="T71" s="127"/>
      <c r="U71" s="127"/>
      <c r="V71" s="127"/>
      <c r="W71" s="119"/>
    </row>
    <row r="72" spans="1:23" ht="15" x14ac:dyDescent="0.25">
      <c r="A72" s="127"/>
      <c r="B72" s="127"/>
      <c r="C72" s="127"/>
      <c r="D72" s="127"/>
      <c r="E72" s="127"/>
      <c r="F72" s="127"/>
      <c r="G72" s="127"/>
      <c r="H72" s="127"/>
      <c r="I72" s="127"/>
      <c r="J72" s="127"/>
      <c r="K72" s="127"/>
      <c r="L72" s="127"/>
      <c r="M72" s="127"/>
      <c r="N72" s="127"/>
      <c r="O72" s="127"/>
      <c r="P72" s="127"/>
      <c r="Q72" s="127"/>
      <c r="R72" s="127"/>
      <c r="S72" s="127"/>
      <c r="T72" s="127"/>
      <c r="U72" s="127"/>
      <c r="V72" s="127"/>
      <c r="W72" s="119"/>
    </row>
    <row r="73" spans="1:23" ht="15" x14ac:dyDescent="0.25">
      <c r="A73" s="127"/>
      <c r="B73" s="127"/>
      <c r="C73" s="127"/>
      <c r="D73" s="127"/>
      <c r="E73" s="127"/>
      <c r="F73" s="127"/>
      <c r="G73" s="127"/>
      <c r="H73" s="127"/>
      <c r="I73" s="127"/>
      <c r="J73" s="127"/>
      <c r="K73" s="127"/>
      <c r="L73" s="127"/>
      <c r="M73" s="127"/>
      <c r="N73" s="127"/>
      <c r="O73" s="127"/>
      <c r="P73" s="127"/>
      <c r="Q73" s="127"/>
      <c r="R73" s="127"/>
      <c r="S73" s="127"/>
      <c r="T73" s="127"/>
      <c r="U73" s="127"/>
      <c r="V73" s="127"/>
      <c r="W73" s="119"/>
    </row>
    <row r="74" spans="1:23" ht="15" x14ac:dyDescent="0.25">
      <c r="A74" s="127"/>
      <c r="B74" s="127"/>
      <c r="C74" s="127"/>
      <c r="D74" s="127"/>
      <c r="E74" s="127"/>
      <c r="F74" s="127"/>
      <c r="G74" s="127"/>
      <c r="H74" s="127"/>
      <c r="I74" s="127"/>
      <c r="J74" s="127"/>
      <c r="K74" s="127"/>
      <c r="L74" s="127"/>
      <c r="M74" s="127"/>
      <c r="N74" s="127"/>
      <c r="O74" s="127"/>
      <c r="P74" s="127"/>
      <c r="Q74" s="127"/>
      <c r="R74" s="127"/>
      <c r="S74" s="127"/>
      <c r="T74" s="127"/>
      <c r="U74" s="127"/>
      <c r="V74" s="127"/>
      <c r="W74" s="119"/>
    </row>
    <row r="75" spans="1:23" ht="15" x14ac:dyDescent="0.25">
      <c r="A75" s="127"/>
      <c r="B75" s="127"/>
      <c r="C75" s="127"/>
      <c r="D75" s="127"/>
      <c r="E75" s="127"/>
      <c r="F75" s="127"/>
      <c r="G75" s="127"/>
      <c r="H75" s="127"/>
      <c r="I75" s="127"/>
      <c r="J75" s="127"/>
      <c r="K75" s="127"/>
      <c r="L75" s="127"/>
      <c r="M75" s="127"/>
      <c r="N75" s="127"/>
      <c r="O75" s="127"/>
      <c r="P75" s="127"/>
      <c r="Q75" s="127"/>
      <c r="R75" s="127"/>
      <c r="S75" s="127"/>
      <c r="T75" s="127"/>
      <c r="U75" s="127"/>
      <c r="V75" s="127"/>
      <c r="W75" s="119"/>
    </row>
    <row r="76" spans="1:23" ht="15" x14ac:dyDescent="0.25">
      <c r="A76" s="127"/>
      <c r="B76" s="127"/>
      <c r="C76" s="127"/>
      <c r="D76" s="127"/>
      <c r="E76" s="127"/>
      <c r="F76" s="127"/>
      <c r="G76" s="127"/>
      <c r="H76" s="127"/>
      <c r="I76" s="127"/>
      <c r="J76" s="127"/>
      <c r="K76" s="127"/>
      <c r="L76" s="127"/>
      <c r="M76" s="127"/>
      <c r="N76" s="127"/>
      <c r="O76" s="127"/>
      <c r="P76" s="127"/>
      <c r="Q76" s="127"/>
      <c r="R76" s="127"/>
      <c r="S76" s="127"/>
      <c r="T76" s="127"/>
      <c r="U76" s="127"/>
      <c r="V76" s="127"/>
      <c r="W76" s="119"/>
    </row>
    <row r="77" spans="1:23" ht="15" x14ac:dyDescent="0.25">
      <c r="A77" s="127"/>
      <c r="B77" s="127"/>
      <c r="C77" s="127"/>
      <c r="D77" s="127"/>
      <c r="E77" s="127"/>
      <c r="F77" s="127"/>
      <c r="G77" s="127"/>
      <c r="H77" s="127"/>
      <c r="I77" s="127"/>
      <c r="J77" s="127"/>
      <c r="K77" s="127"/>
      <c r="L77" s="127"/>
      <c r="M77" s="127"/>
      <c r="N77" s="127"/>
      <c r="O77" s="127"/>
      <c r="P77" s="127"/>
      <c r="Q77" s="127"/>
      <c r="R77" s="127"/>
      <c r="S77" s="127"/>
      <c r="T77" s="127"/>
      <c r="U77" s="127"/>
      <c r="V77" s="127"/>
      <c r="W77" s="119"/>
    </row>
    <row r="78" spans="1:23" ht="15" x14ac:dyDescent="0.25">
      <c r="A78" s="127"/>
      <c r="B78" s="127"/>
      <c r="C78" s="127"/>
      <c r="D78" s="127"/>
      <c r="E78" s="127"/>
      <c r="F78" s="127"/>
      <c r="G78" s="127"/>
      <c r="H78" s="127"/>
      <c r="I78" s="127"/>
      <c r="J78" s="127"/>
      <c r="K78" s="127"/>
      <c r="L78" s="127"/>
      <c r="M78" s="127"/>
      <c r="N78" s="127"/>
      <c r="O78" s="127"/>
      <c r="P78" s="127"/>
      <c r="Q78" s="127"/>
      <c r="R78" s="127"/>
      <c r="S78" s="127"/>
      <c r="T78" s="127"/>
      <c r="U78" s="127"/>
      <c r="V78" s="127"/>
      <c r="W78" s="119"/>
    </row>
    <row r="79" spans="1:23" ht="15" x14ac:dyDescent="0.25">
      <c r="A79" s="127"/>
      <c r="B79" s="127"/>
      <c r="C79" s="127"/>
      <c r="D79" s="127"/>
      <c r="E79" s="127"/>
      <c r="F79" s="127"/>
      <c r="G79" s="127"/>
      <c r="H79" s="127"/>
      <c r="I79" s="127"/>
      <c r="J79" s="127"/>
      <c r="K79" s="127"/>
      <c r="L79" s="127"/>
      <c r="M79" s="127"/>
      <c r="N79" s="127"/>
      <c r="O79" s="127"/>
      <c r="P79" s="127"/>
      <c r="Q79" s="127"/>
      <c r="R79" s="127"/>
      <c r="S79" s="127"/>
      <c r="T79" s="127"/>
      <c r="U79" s="127"/>
      <c r="V79" s="127"/>
      <c r="W79" s="119"/>
    </row>
    <row r="80" spans="1:23" ht="15" x14ac:dyDescent="0.25">
      <c r="A80" s="127"/>
      <c r="B80" s="127"/>
      <c r="C80" s="127"/>
      <c r="D80" s="127"/>
      <c r="E80" s="127"/>
      <c r="F80" s="127"/>
      <c r="G80" s="127"/>
      <c r="H80" s="127"/>
      <c r="I80" s="127"/>
      <c r="J80" s="127"/>
      <c r="K80" s="127"/>
      <c r="L80" s="127"/>
      <c r="M80" s="127"/>
      <c r="N80" s="127"/>
      <c r="O80" s="127"/>
      <c r="P80" s="127"/>
      <c r="Q80" s="127"/>
      <c r="R80" s="127"/>
      <c r="S80" s="127"/>
      <c r="T80" s="127"/>
      <c r="U80" s="127"/>
      <c r="V80" s="127"/>
      <c r="W80" s="119"/>
    </row>
    <row r="81" spans="1:23" ht="15" x14ac:dyDescent="0.25">
      <c r="A81" s="127"/>
      <c r="B81" s="127"/>
      <c r="C81" s="127"/>
      <c r="D81" s="127"/>
      <c r="E81" s="127"/>
      <c r="F81" s="127"/>
      <c r="G81" s="127"/>
      <c r="H81" s="127"/>
      <c r="I81" s="127"/>
      <c r="J81" s="127"/>
      <c r="K81" s="127"/>
      <c r="L81" s="127"/>
      <c r="M81" s="127"/>
      <c r="N81" s="127"/>
      <c r="O81" s="127"/>
      <c r="P81" s="127"/>
      <c r="Q81" s="127"/>
      <c r="R81" s="127"/>
      <c r="S81" s="127"/>
      <c r="T81" s="127"/>
      <c r="U81" s="127"/>
      <c r="V81" s="127"/>
      <c r="W81" s="119"/>
    </row>
    <row r="82" spans="1:23" ht="15" x14ac:dyDescent="0.25">
      <c r="A82" s="127"/>
      <c r="B82" s="127"/>
      <c r="C82" s="127"/>
      <c r="D82" s="127"/>
      <c r="E82" s="127"/>
      <c r="F82" s="127"/>
      <c r="G82" s="127"/>
      <c r="H82" s="127"/>
      <c r="I82" s="127"/>
      <c r="J82" s="127"/>
      <c r="K82" s="127"/>
      <c r="L82" s="127"/>
      <c r="M82" s="127"/>
      <c r="N82" s="127"/>
      <c r="O82" s="127"/>
      <c r="P82" s="127"/>
      <c r="Q82" s="127"/>
      <c r="R82" s="127"/>
      <c r="S82" s="127"/>
      <c r="T82" s="127"/>
      <c r="U82" s="127"/>
      <c r="V82" s="127"/>
      <c r="W82" s="119"/>
    </row>
    <row r="83" spans="1:23" ht="15" x14ac:dyDescent="0.25">
      <c r="A83" s="127"/>
      <c r="B83" s="127"/>
      <c r="C83" s="127"/>
      <c r="D83" s="127"/>
      <c r="E83" s="127"/>
      <c r="F83" s="127"/>
      <c r="G83" s="127"/>
      <c r="H83" s="127"/>
      <c r="I83" s="127"/>
      <c r="J83" s="127"/>
      <c r="K83" s="127"/>
      <c r="L83" s="127"/>
      <c r="M83" s="127"/>
      <c r="N83" s="127"/>
      <c r="O83" s="127"/>
      <c r="P83" s="127"/>
      <c r="Q83" s="127"/>
      <c r="R83" s="127"/>
      <c r="S83" s="127"/>
      <c r="T83" s="127"/>
      <c r="U83" s="127"/>
      <c r="V83" s="127"/>
      <c r="W83" s="119"/>
    </row>
    <row r="84" spans="1:23" ht="15" x14ac:dyDescent="0.25">
      <c r="A84" s="127"/>
      <c r="B84" s="127"/>
      <c r="C84" s="127"/>
      <c r="D84" s="127"/>
      <c r="E84" s="127"/>
      <c r="F84" s="127"/>
      <c r="G84" s="127"/>
      <c r="H84" s="127"/>
      <c r="I84" s="127"/>
      <c r="J84" s="127"/>
      <c r="K84" s="127"/>
      <c r="L84" s="127"/>
      <c r="M84" s="127"/>
      <c r="N84" s="127"/>
      <c r="O84" s="127"/>
      <c r="P84" s="127"/>
      <c r="Q84" s="127"/>
      <c r="R84" s="127"/>
      <c r="S84" s="127"/>
      <c r="T84" s="127"/>
      <c r="U84" s="127"/>
      <c r="V84" s="127"/>
      <c r="W84" s="119"/>
    </row>
    <row r="85" spans="1:23" ht="15" x14ac:dyDescent="0.25">
      <c r="A85" s="127"/>
      <c r="B85" s="127"/>
      <c r="C85" s="127"/>
      <c r="D85" s="127"/>
      <c r="E85" s="127"/>
      <c r="F85" s="127"/>
      <c r="G85" s="127"/>
      <c r="H85" s="127"/>
      <c r="I85" s="127"/>
      <c r="J85" s="127"/>
      <c r="K85" s="127"/>
      <c r="L85" s="127"/>
      <c r="M85" s="127"/>
      <c r="N85" s="127"/>
      <c r="O85" s="127"/>
      <c r="P85" s="127"/>
      <c r="Q85" s="127"/>
      <c r="R85" s="127"/>
      <c r="S85" s="127"/>
      <c r="T85" s="127"/>
      <c r="U85" s="127"/>
      <c r="V85" s="127"/>
      <c r="W85" s="119"/>
    </row>
    <row r="86" spans="1:23" ht="15" x14ac:dyDescent="0.25">
      <c r="A86" s="127"/>
      <c r="B86" s="127"/>
      <c r="C86" s="127"/>
      <c r="D86" s="127"/>
      <c r="E86" s="127"/>
      <c r="F86" s="127"/>
      <c r="G86" s="127"/>
      <c r="H86" s="127"/>
      <c r="I86" s="127"/>
      <c r="J86" s="127"/>
      <c r="K86" s="127"/>
      <c r="L86" s="127"/>
      <c r="M86" s="127"/>
      <c r="N86" s="127"/>
      <c r="O86" s="127"/>
      <c r="P86" s="127"/>
      <c r="Q86" s="127"/>
      <c r="R86" s="127"/>
      <c r="S86" s="127"/>
      <c r="T86" s="127"/>
      <c r="U86" s="127"/>
      <c r="V86" s="127"/>
      <c r="W86" s="119"/>
    </row>
    <row r="87" spans="1:23" ht="15" x14ac:dyDescent="0.25">
      <c r="A87" s="127"/>
      <c r="B87" s="127"/>
      <c r="C87" s="127"/>
      <c r="D87" s="127"/>
      <c r="E87" s="127"/>
      <c r="F87" s="127"/>
      <c r="G87" s="127"/>
      <c r="H87" s="127"/>
      <c r="I87" s="127"/>
      <c r="J87" s="127"/>
      <c r="K87" s="127"/>
      <c r="L87" s="127"/>
      <c r="M87" s="127"/>
      <c r="N87" s="127"/>
      <c r="O87" s="127"/>
      <c r="P87" s="127"/>
      <c r="Q87" s="127"/>
      <c r="R87" s="127"/>
      <c r="S87" s="127"/>
      <c r="T87" s="127"/>
      <c r="U87" s="127"/>
      <c r="V87" s="127"/>
      <c r="W87" s="119"/>
    </row>
    <row r="88" spans="1:23" ht="15" x14ac:dyDescent="0.25">
      <c r="A88" s="127"/>
      <c r="B88" s="127"/>
      <c r="C88" s="127"/>
      <c r="D88" s="127"/>
      <c r="E88" s="127"/>
      <c r="F88" s="127"/>
      <c r="G88" s="127"/>
      <c r="H88" s="127"/>
      <c r="I88" s="127"/>
      <c r="J88" s="127"/>
      <c r="K88" s="127"/>
      <c r="L88" s="127"/>
      <c r="M88" s="127"/>
      <c r="N88" s="127"/>
      <c r="O88" s="127"/>
      <c r="P88" s="127"/>
      <c r="Q88" s="127"/>
      <c r="R88" s="127"/>
      <c r="S88" s="127"/>
      <c r="T88" s="127"/>
      <c r="U88" s="127"/>
      <c r="V88" s="127"/>
      <c r="W88" s="119"/>
    </row>
    <row r="89" spans="1:23" ht="15" x14ac:dyDescent="0.25">
      <c r="A89" s="127"/>
      <c r="B89" s="127"/>
      <c r="C89" s="127"/>
      <c r="D89" s="127"/>
      <c r="E89" s="127"/>
      <c r="F89" s="127"/>
      <c r="G89" s="127"/>
      <c r="H89" s="127"/>
      <c r="I89" s="127"/>
      <c r="J89" s="127"/>
      <c r="K89" s="127"/>
      <c r="L89" s="127"/>
      <c r="M89" s="127"/>
      <c r="N89" s="127"/>
      <c r="O89" s="127"/>
      <c r="P89" s="127"/>
      <c r="Q89" s="127"/>
      <c r="R89" s="127"/>
      <c r="S89" s="127"/>
      <c r="T89" s="127"/>
      <c r="U89" s="127"/>
      <c r="V89" s="127"/>
      <c r="W89" s="119"/>
    </row>
    <row r="90" spans="1:23" ht="15" x14ac:dyDescent="0.25">
      <c r="A90" s="127"/>
      <c r="B90" s="127"/>
      <c r="C90" s="127"/>
      <c r="D90" s="127"/>
      <c r="E90" s="127"/>
      <c r="F90" s="127"/>
      <c r="G90" s="127"/>
      <c r="H90" s="127"/>
      <c r="I90" s="127"/>
      <c r="J90" s="127"/>
      <c r="K90" s="127"/>
      <c r="L90" s="127"/>
      <c r="M90" s="127"/>
      <c r="N90" s="127"/>
      <c r="O90" s="127"/>
      <c r="P90" s="127"/>
      <c r="Q90" s="127"/>
      <c r="R90" s="127"/>
      <c r="S90" s="127"/>
      <c r="T90" s="127"/>
      <c r="U90" s="127"/>
      <c r="V90" s="127"/>
      <c r="W90" s="119"/>
    </row>
    <row r="91" spans="1:23" ht="15" x14ac:dyDescent="0.25">
      <c r="A91" s="127"/>
      <c r="B91" s="127"/>
      <c r="C91" s="127"/>
      <c r="D91" s="127"/>
      <c r="E91" s="127"/>
      <c r="F91" s="127"/>
      <c r="G91" s="127"/>
      <c r="H91" s="127"/>
      <c r="I91" s="127"/>
      <c r="J91" s="127"/>
      <c r="K91" s="127"/>
      <c r="L91" s="127"/>
      <c r="M91" s="127"/>
      <c r="N91" s="127"/>
      <c r="O91" s="127"/>
      <c r="P91" s="127"/>
      <c r="Q91" s="127"/>
      <c r="R91" s="127"/>
      <c r="S91" s="127"/>
      <c r="T91" s="127"/>
      <c r="U91" s="127"/>
      <c r="V91" s="127"/>
      <c r="W91" s="119"/>
    </row>
    <row r="92" spans="1:23" ht="15" x14ac:dyDescent="0.25">
      <c r="A92" s="127"/>
      <c r="B92" s="127"/>
      <c r="C92" s="127"/>
      <c r="D92" s="127"/>
      <c r="E92" s="127"/>
      <c r="F92" s="127"/>
      <c r="G92" s="127"/>
      <c r="H92" s="127"/>
      <c r="I92" s="127"/>
      <c r="J92" s="127"/>
      <c r="K92" s="127"/>
      <c r="L92" s="127"/>
      <c r="M92" s="127"/>
      <c r="N92" s="127"/>
      <c r="O92" s="127"/>
      <c r="P92" s="127"/>
      <c r="Q92" s="127"/>
      <c r="R92" s="127"/>
      <c r="S92" s="127"/>
      <c r="T92" s="127"/>
      <c r="U92" s="127"/>
      <c r="V92" s="127"/>
      <c r="W92" s="119"/>
    </row>
    <row r="93" spans="1:23" ht="15" x14ac:dyDescent="0.25">
      <c r="A93" s="127"/>
      <c r="B93" s="127"/>
      <c r="C93" s="127"/>
      <c r="D93" s="127"/>
      <c r="E93" s="127"/>
      <c r="F93" s="127"/>
      <c r="G93" s="127"/>
      <c r="H93" s="127"/>
      <c r="I93" s="127"/>
      <c r="J93" s="127"/>
      <c r="K93" s="127"/>
      <c r="L93" s="127"/>
      <c r="M93" s="127"/>
      <c r="N93" s="127"/>
      <c r="O93" s="127"/>
      <c r="P93" s="127"/>
      <c r="Q93" s="127"/>
      <c r="R93" s="127"/>
      <c r="S93" s="127"/>
      <c r="T93" s="127"/>
      <c r="U93" s="127"/>
      <c r="V93" s="127"/>
      <c r="W93" s="119"/>
    </row>
    <row r="94" spans="1:23" ht="15" x14ac:dyDescent="0.25">
      <c r="A94" s="127"/>
      <c r="B94" s="127"/>
      <c r="C94" s="127"/>
      <c r="D94" s="127"/>
      <c r="E94" s="127"/>
      <c r="F94" s="127"/>
      <c r="G94" s="127"/>
      <c r="H94" s="127"/>
      <c r="I94" s="127"/>
      <c r="J94" s="127"/>
      <c r="K94" s="127"/>
      <c r="L94" s="127"/>
      <c r="M94" s="127"/>
      <c r="N94" s="127"/>
      <c r="O94" s="127"/>
      <c r="P94" s="127"/>
      <c r="Q94" s="127"/>
      <c r="R94" s="127"/>
      <c r="S94" s="127"/>
      <c r="T94" s="127"/>
      <c r="U94" s="127"/>
      <c r="V94" s="127"/>
      <c r="W94" s="119"/>
    </row>
    <row r="95" spans="1:23" ht="15" x14ac:dyDescent="0.25">
      <c r="A95" s="127"/>
      <c r="B95" s="127"/>
      <c r="C95" s="127"/>
      <c r="D95" s="127"/>
      <c r="E95" s="127"/>
      <c r="F95" s="127"/>
      <c r="G95" s="127"/>
      <c r="H95" s="127"/>
      <c r="I95" s="127"/>
      <c r="J95" s="127"/>
      <c r="K95" s="127"/>
      <c r="L95" s="127"/>
      <c r="M95" s="127"/>
      <c r="N95" s="127"/>
      <c r="O95" s="127"/>
      <c r="P95" s="127"/>
      <c r="Q95" s="127"/>
      <c r="R95" s="127"/>
      <c r="S95" s="127"/>
      <c r="T95" s="127"/>
      <c r="U95" s="127"/>
      <c r="V95" s="127"/>
      <c r="W95" s="119"/>
    </row>
    <row r="96" spans="1:23" ht="15" x14ac:dyDescent="0.25">
      <c r="A96" s="127"/>
      <c r="B96" s="127"/>
      <c r="C96" s="127"/>
      <c r="D96" s="127"/>
      <c r="E96" s="127"/>
      <c r="F96" s="127"/>
      <c r="G96" s="127"/>
      <c r="H96" s="127"/>
      <c r="I96" s="127"/>
      <c r="J96" s="127"/>
      <c r="K96" s="127"/>
      <c r="L96" s="127"/>
      <c r="M96" s="127"/>
      <c r="N96" s="127"/>
      <c r="O96" s="127"/>
      <c r="P96" s="127"/>
      <c r="Q96" s="127"/>
      <c r="R96" s="127"/>
      <c r="S96" s="127"/>
      <c r="T96" s="127"/>
      <c r="U96" s="127"/>
      <c r="V96" s="127"/>
      <c r="W96" s="119"/>
    </row>
    <row r="97" spans="1:23" ht="15" x14ac:dyDescent="0.25">
      <c r="A97" s="127"/>
      <c r="B97" s="127"/>
      <c r="C97" s="127"/>
      <c r="D97" s="127"/>
      <c r="E97" s="127"/>
      <c r="F97" s="127"/>
      <c r="G97" s="127"/>
      <c r="H97" s="127"/>
      <c r="I97" s="127"/>
      <c r="J97" s="127"/>
      <c r="K97" s="127"/>
      <c r="L97" s="127"/>
      <c r="M97" s="127"/>
      <c r="N97" s="127"/>
      <c r="O97" s="127"/>
      <c r="P97" s="127"/>
      <c r="Q97" s="127"/>
      <c r="R97" s="127"/>
      <c r="S97" s="127"/>
      <c r="T97" s="127"/>
      <c r="U97" s="127"/>
      <c r="V97" s="127"/>
      <c r="W97" s="119"/>
    </row>
    <row r="98" spans="1:23" ht="15" x14ac:dyDescent="0.25">
      <c r="A98" s="127"/>
      <c r="B98" s="127"/>
      <c r="C98" s="127"/>
      <c r="D98" s="127"/>
      <c r="E98" s="127"/>
      <c r="F98" s="127"/>
      <c r="G98" s="127"/>
      <c r="H98" s="127"/>
      <c r="I98" s="127"/>
      <c r="J98" s="127"/>
      <c r="K98" s="127"/>
      <c r="L98" s="127"/>
      <c r="M98" s="127"/>
      <c r="N98" s="127"/>
      <c r="O98" s="127"/>
      <c r="P98" s="127"/>
      <c r="Q98" s="127"/>
      <c r="R98" s="127"/>
      <c r="S98" s="127"/>
      <c r="T98" s="127"/>
      <c r="U98" s="127"/>
      <c r="V98" s="127"/>
      <c r="W98" s="119"/>
    </row>
    <row r="99" spans="1:23" ht="15" x14ac:dyDescent="0.25">
      <c r="A99" s="127"/>
      <c r="B99" s="127"/>
      <c r="C99" s="127"/>
      <c r="D99" s="127"/>
      <c r="E99" s="127"/>
      <c r="F99" s="127"/>
      <c r="G99" s="127"/>
      <c r="H99" s="127"/>
      <c r="I99" s="127"/>
      <c r="J99" s="127"/>
      <c r="K99" s="127"/>
      <c r="L99" s="127"/>
      <c r="M99" s="127"/>
      <c r="N99" s="127"/>
      <c r="O99" s="127"/>
      <c r="P99" s="127"/>
      <c r="Q99" s="127"/>
      <c r="R99" s="127"/>
      <c r="S99" s="127"/>
      <c r="T99" s="127"/>
      <c r="U99" s="127"/>
      <c r="V99" s="127"/>
      <c r="W99" s="119"/>
    </row>
    <row r="100" spans="1:23" ht="15" x14ac:dyDescent="0.25">
      <c r="A100" s="127"/>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19"/>
    </row>
    <row r="101" spans="1:23" ht="15" x14ac:dyDescent="0.25">
      <c r="A101" s="127"/>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19"/>
    </row>
    <row r="102" spans="1:23" ht="15" x14ac:dyDescent="0.25">
      <c r="A102" s="127"/>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19"/>
    </row>
    <row r="103" spans="1:23" ht="15" x14ac:dyDescent="0.25">
      <c r="A103" s="127"/>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19"/>
    </row>
    <row r="104" spans="1:23" ht="15" x14ac:dyDescent="0.25">
      <c r="A104" s="127"/>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19"/>
    </row>
    <row r="105" spans="1:23" ht="15" x14ac:dyDescent="0.25">
      <c r="A105" s="127"/>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19"/>
    </row>
    <row r="106" spans="1:23" ht="15" x14ac:dyDescent="0.25">
      <c r="A106" s="127"/>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19"/>
    </row>
    <row r="107" spans="1:23" ht="15" x14ac:dyDescent="0.25">
      <c r="A107" s="127"/>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19"/>
    </row>
    <row r="108" spans="1:23" ht="15" x14ac:dyDescent="0.25">
      <c r="A108" s="127"/>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19"/>
    </row>
    <row r="109" spans="1:23" ht="15" x14ac:dyDescent="0.25">
      <c r="A109" s="127"/>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19"/>
    </row>
    <row r="110" spans="1:23" ht="15" x14ac:dyDescent="0.25">
      <c r="A110" s="127"/>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19"/>
    </row>
    <row r="111" spans="1:23" ht="15" x14ac:dyDescent="0.25">
      <c r="A111" s="127"/>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19"/>
    </row>
    <row r="112" spans="1:23" ht="15" x14ac:dyDescent="0.25">
      <c r="A112" s="127"/>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19"/>
    </row>
    <row r="113" spans="1:23" ht="15" x14ac:dyDescent="0.25">
      <c r="A113" s="127"/>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19"/>
    </row>
    <row r="114" spans="1:23" ht="15" x14ac:dyDescent="0.25">
      <c r="A114" s="127"/>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19"/>
    </row>
    <row r="115" spans="1:23" ht="15" x14ac:dyDescent="0.25">
      <c r="A115" s="127"/>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19"/>
    </row>
    <row r="116" spans="1:23" ht="15" x14ac:dyDescent="0.25">
      <c r="A116" s="127"/>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19"/>
    </row>
    <row r="117" spans="1:23" ht="15" x14ac:dyDescent="0.25">
      <c r="A117" s="127"/>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19"/>
    </row>
    <row r="118" spans="1:23" ht="15" x14ac:dyDescent="0.25">
      <c r="A118" s="127"/>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19"/>
    </row>
    <row r="119" spans="1:23" ht="15" x14ac:dyDescent="0.25">
      <c r="A119" s="127"/>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19"/>
    </row>
    <row r="120" spans="1:23" ht="15" x14ac:dyDescent="0.25">
      <c r="A120" s="127"/>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19"/>
    </row>
    <row r="121" spans="1:23" ht="15" x14ac:dyDescent="0.25">
      <c r="A121" s="127"/>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19"/>
    </row>
    <row r="122" spans="1:23" ht="15" x14ac:dyDescent="0.25">
      <c r="A122" s="127"/>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19"/>
    </row>
    <row r="123" spans="1:23" ht="15" x14ac:dyDescent="0.25">
      <c r="A123" s="127"/>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19"/>
    </row>
    <row r="124" spans="1:23" ht="15" x14ac:dyDescent="0.25">
      <c r="A124" s="127"/>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19"/>
    </row>
    <row r="125" spans="1:23" ht="15" x14ac:dyDescent="0.25">
      <c r="A125" s="127"/>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19"/>
    </row>
    <row r="126" spans="1:23" ht="15" x14ac:dyDescent="0.25">
      <c r="A126" s="127"/>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19"/>
    </row>
    <row r="127" spans="1:23" ht="15" x14ac:dyDescent="0.25">
      <c r="A127" s="127"/>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19"/>
    </row>
    <row r="128" spans="1:23" ht="15" x14ac:dyDescent="0.25">
      <c r="A128" s="127"/>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19"/>
    </row>
    <row r="129" spans="1:23" ht="15" x14ac:dyDescent="0.25">
      <c r="A129" s="127"/>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19"/>
    </row>
    <row r="130" spans="1:23" ht="15" x14ac:dyDescent="0.25">
      <c r="A130" s="127"/>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19"/>
    </row>
    <row r="131" spans="1:23" ht="15" x14ac:dyDescent="0.25">
      <c r="A131" s="127"/>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19"/>
    </row>
    <row r="132" spans="1:23" ht="15" x14ac:dyDescent="0.25">
      <c r="A132" s="127"/>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19"/>
    </row>
    <row r="133" spans="1:23" ht="15" x14ac:dyDescent="0.25">
      <c r="A133" s="127"/>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19"/>
    </row>
    <row r="134" spans="1:23" x14ac:dyDescent="0.2">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row>
    <row r="135" spans="1:23" x14ac:dyDescent="0.2">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row>
    <row r="136" spans="1:23" x14ac:dyDescent="0.2">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row>
    <row r="137" spans="1:23" x14ac:dyDescent="0.2">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row>
  </sheetData>
  <hyperlinks>
    <hyperlink ref="E49" r:id="rId1" xr:uid="{F8EA4DBE-DDA4-420E-A5FA-F26DD12BBF8B}"/>
    <hyperlink ref="K23" r:id="rId2" xr:uid="{948CB657-E5E7-4B0A-BC64-EDE3920D3B60}"/>
    <hyperlink ref="K24" r:id="rId3" xr:uid="{0A22382E-9E05-4146-A2A8-C7D682C64D4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57F46-914D-4412-8F62-D8FDB760E330}">
  <dimension ref="A4:P108"/>
  <sheetViews>
    <sheetView topLeftCell="A2" workbookViewId="0">
      <selection activeCell="D30" sqref="D30"/>
    </sheetView>
  </sheetViews>
  <sheetFormatPr defaultRowHeight="12.75" x14ac:dyDescent="0.2"/>
  <cols>
    <col min="2" max="2" width="32.42578125" customWidth="1"/>
    <col min="3" max="3" width="56.5703125" customWidth="1"/>
    <col min="4" max="4" width="11.28515625" customWidth="1"/>
    <col min="5" max="5" width="12.5703125" bestFit="1" customWidth="1"/>
    <col min="6" max="6" width="11.42578125" customWidth="1"/>
    <col min="7" max="7" width="14.42578125" customWidth="1"/>
    <col min="8" max="8" width="9.28515625" bestFit="1" customWidth="1"/>
    <col min="9" max="9" width="11.7109375" bestFit="1" customWidth="1"/>
    <col min="11" max="11" width="13.140625" bestFit="1" customWidth="1"/>
    <col min="13" max="13" width="25.5703125" customWidth="1"/>
    <col min="14" max="14" width="12" customWidth="1"/>
    <col min="15" max="15" width="11.5703125" bestFit="1" customWidth="1"/>
  </cols>
  <sheetData>
    <row r="4" spans="2:16" ht="15" x14ac:dyDescent="0.25">
      <c r="B4" s="1"/>
      <c r="C4" s="1"/>
      <c r="E4" s="1"/>
    </row>
    <row r="5" spans="2:16" ht="15.75" thickBot="1" x14ac:dyDescent="0.3">
      <c r="E5" s="1"/>
    </row>
    <row r="6" spans="2:16" ht="30" x14ac:dyDescent="0.2">
      <c r="B6" s="227" t="s">
        <v>32</v>
      </c>
      <c r="C6" s="252" t="s">
        <v>120</v>
      </c>
      <c r="D6" s="119"/>
      <c r="E6" s="250" t="s">
        <v>44</v>
      </c>
      <c r="F6" s="250" t="s">
        <v>110</v>
      </c>
      <c r="G6" s="250" t="s">
        <v>45</v>
      </c>
      <c r="H6" s="250" t="s">
        <v>46</v>
      </c>
      <c r="I6" s="250" t="s">
        <v>47</v>
      </c>
      <c r="J6" s="250" t="s">
        <v>48</v>
      </c>
      <c r="K6" s="119"/>
      <c r="L6" s="119"/>
      <c r="M6" s="253" t="s">
        <v>134</v>
      </c>
      <c r="N6" s="253" t="s">
        <v>133</v>
      </c>
      <c r="O6" s="119"/>
      <c r="P6" s="119"/>
    </row>
    <row r="7" spans="2:16" ht="15" x14ac:dyDescent="0.25">
      <c r="B7" s="154" t="s">
        <v>36</v>
      </c>
      <c r="C7" s="153"/>
      <c r="D7" s="119"/>
      <c r="E7" s="130">
        <v>1</v>
      </c>
      <c r="F7" s="130">
        <v>365</v>
      </c>
      <c r="G7" s="130">
        <v>0.97</v>
      </c>
      <c r="H7" s="131">
        <f>+F7*G7</f>
        <v>354.05</v>
      </c>
      <c r="I7" s="132">
        <v>313.60000000000002</v>
      </c>
      <c r="J7" s="207">
        <f>+H7*I7</f>
        <v>111030.08000000002</v>
      </c>
      <c r="K7" s="119"/>
      <c r="L7" s="119"/>
      <c r="M7" s="288" t="s">
        <v>129</v>
      </c>
      <c r="N7" s="257">
        <f>+'Revenue and Expenses'!O42</f>
        <v>585403.66000000015</v>
      </c>
      <c r="O7" s="119"/>
      <c r="P7" s="119"/>
    </row>
    <row r="8" spans="2:16" ht="15" x14ac:dyDescent="0.25">
      <c r="B8" s="154" t="s">
        <v>118</v>
      </c>
      <c r="C8" s="256" t="s">
        <v>109</v>
      </c>
      <c r="D8" s="119"/>
      <c r="E8" s="130">
        <v>2</v>
      </c>
      <c r="F8" s="130">
        <v>365</v>
      </c>
      <c r="G8" s="130">
        <v>0.97</v>
      </c>
      <c r="H8" s="131">
        <f t="shared" ref="H8:H10" si="0">+F8*G8</f>
        <v>354.05</v>
      </c>
      <c r="I8" s="132">
        <v>313.60000000000002</v>
      </c>
      <c r="J8" s="207">
        <f t="shared" ref="J8:J10" si="1">+H8*I8</f>
        <v>111030.08000000002</v>
      </c>
      <c r="K8" s="119"/>
      <c r="L8" s="119"/>
      <c r="M8" s="45"/>
      <c r="N8" s="45"/>
      <c r="O8" s="119"/>
      <c r="P8" s="119"/>
    </row>
    <row r="9" spans="2:16" ht="15" x14ac:dyDescent="0.25">
      <c r="B9" s="226" t="s">
        <v>113</v>
      </c>
      <c r="C9" s="256" t="s">
        <v>109</v>
      </c>
      <c r="D9" s="119"/>
      <c r="E9" s="130">
        <v>3</v>
      </c>
      <c r="F9" s="130">
        <v>365</v>
      </c>
      <c r="G9" s="130">
        <v>0.97</v>
      </c>
      <c r="H9" s="131">
        <f t="shared" si="0"/>
        <v>354.05</v>
      </c>
      <c r="I9" s="132">
        <v>439.74</v>
      </c>
      <c r="J9" s="207">
        <f t="shared" si="1"/>
        <v>155689.94700000001</v>
      </c>
      <c r="K9" s="119"/>
      <c r="L9" s="119"/>
      <c r="M9" s="254" t="s">
        <v>132</v>
      </c>
      <c r="N9" s="255">
        <f>+'Revenue and Expenses'!O62</f>
        <v>44235</v>
      </c>
      <c r="O9" s="119"/>
      <c r="P9" s="119"/>
    </row>
    <row r="10" spans="2:16" ht="15" x14ac:dyDescent="0.25">
      <c r="B10" s="154" t="s">
        <v>114</v>
      </c>
      <c r="C10" s="256" t="s">
        <v>112</v>
      </c>
      <c r="D10" s="119"/>
      <c r="E10" s="130">
        <v>4</v>
      </c>
      <c r="F10" s="130">
        <v>365</v>
      </c>
      <c r="G10" s="130">
        <v>0.97</v>
      </c>
      <c r="H10" s="131">
        <f t="shared" si="0"/>
        <v>354.05</v>
      </c>
      <c r="I10" s="132">
        <v>439.74</v>
      </c>
      <c r="J10" s="207">
        <f t="shared" si="1"/>
        <v>155689.94700000001</v>
      </c>
      <c r="K10" s="119"/>
      <c r="L10" s="119"/>
      <c r="M10" s="254" t="s">
        <v>130</v>
      </c>
      <c r="N10" s="255">
        <f>+'Revenue and Expenses'!O79</f>
        <v>358252.78339999996</v>
      </c>
      <c r="O10" s="119"/>
      <c r="P10" s="119"/>
    </row>
    <row r="11" spans="2:16" ht="15" x14ac:dyDescent="0.25">
      <c r="B11" s="151" t="s">
        <v>116</v>
      </c>
      <c r="C11" s="285" t="s">
        <v>34</v>
      </c>
      <c r="D11" s="119"/>
      <c r="E11" s="212" t="s">
        <v>49</v>
      </c>
      <c r="F11" s="209"/>
      <c r="G11" s="133"/>
      <c r="H11" s="133"/>
      <c r="I11" s="124"/>
      <c r="J11" s="134">
        <f>SUM(J7:J10)</f>
        <v>533440.05400000012</v>
      </c>
      <c r="K11" s="119"/>
      <c r="L11" s="119"/>
      <c r="M11" s="254" t="s">
        <v>131</v>
      </c>
      <c r="N11" s="255">
        <f>+'Revenue and Expenses'!O84</f>
        <v>22099.826466319158</v>
      </c>
      <c r="O11" s="119"/>
      <c r="P11" s="119"/>
    </row>
    <row r="12" spans="2:16" ht="15" x14ac:dyDescent="0.25">
      <c r="B12" s="154" t="s">
        <v>115</v>
      </c>
      <c r="C12" s="285" t="s">
        <v>34</v>
      </c>
      <c r="D12" s="119"/>
      <c r="E12" s="213" t="s">
        <v>50</v>
      </c>
      <c r="F12" s="135"/>
      <c r="G12" s="133"/>
      <c r="H12" s="133"/>
      <c r="I12" s="124"/>
      <c r="J12" s="134">
        <f>+J11/4</f>
        <v>133360.01350000003</v>
      </c>
      <c r="K12" s="119"/>
      <c r="L12" s="119"/>
      <c r="M12" s="287" t="s">
        <v>147</v>
      </c>
      <c r="N12" s="289">
        <f>+N9+N10+N11</f>
        <v>424587.60986631911</v>
      </c>
      <c r="O12" s="119"/>
      <c r="P12" s="290"/>
    </row>
    <row r="13" spans="2:16" ht="15" x14ac:dyDescent="0.25">
      <c r="B13" s="154" t="s">
        <v>115</v>
      </c>
      <c r="C13" s="285" t="s">
        <v>34</v>
      </c>
      <c r="D13" s="119"/>
      <c r="E13" s="214" t="s">
        <v>51</v>
      </c>
      <c r="F13" s="210"/>
      <c r="G13" s="133"/>
      <c r="H13" s="133"/>
      <c r="I13" s="258"/>
      <c r="J13" s="208">
        <f>SUM(I7:I10)/4</f>
        <v>376.67</v>
      </c>
      <c r="K13" s="119"/>
      <c r="L13" s="119"/>
      <c r="M13" s="286"/>
      <c r="N13" s="286"/>
      <c r="O13" s="119"/>
      <c r="P13" s="119"/>
    </row>
    <row r="14" spans="2:16" ht="15" x14ac:dyDescent="0.25">
      <c r="B14" s="154" t="s">
        <v>115</v>
      </c>
      <c r="C14" s="285" t="s">
        <v>34</v>
      </c>
      <c r="D14" s="119"/>
      <c r="E14" s="1"/>
      <c r="F14" s="119"/>
      <c r="G14" s="119"/>
      <c r="H14" s="119"/>
      <c r="I14" s="119"/>
      <c r="J14" s="119"/>
      <c r="K14" s="119"/>
      <c r="L14" s="119"/>
      <c r="M14" s="291" t="s">
        <v>148</v>
      </c>
      <c r="N14" s="257">
        <f>+'Revenue and Expenses'!O89</f>
        <v>160816.05013368092</v>
      </c>
      <c r="O14" s="119"/>
      <c r="P14" s="119"/>
    </row>
    <row r="15" spans="2:16" ht="15" x14ac:dyDescent="0.25">
      <c r="B15" s="154" t="s">
        <v>115</v>
      </c>
      <c r="C15" s="285" t="s">
        <v>34</v>
      </c>
      <c r="D15" s="119"/>
      <c r="E15" s="1"/>
      <c r="F15" s="119"/>
      <c r="G15" s="119"/>
      <c r="H15" s="119"/>
      <c r="I15" s="119"/>
      <c r="J15" s="119"/>
      <c r="K15" s="119"/>
      <c r="L15" s="119"/>
      <c r="O15" s="290"/>
      <c r="P15" s="119"/>
    </row>
    <row r="16" spans="2:16" ht="15" x14ac:dyDescent="0.25">
      <c r="B16" s="154" t="s">
        <v>115</v>
      </c>
      <c r="C16" s="285" t="s">
        <v>34</v>
      </c>
      <c r="D16" s="119"/>
      <c r="E16" s="1"/>
      <c r="I16" s="119"/>
      <c r="J16" s="119"/>
      <c r="K16" s="119"/>
      <c r="L16" s="119"/>
      <c r="M16" s="119"/>
      <c r="N16" s="119"/>
      <c r="O16" s="119"/>
      <c r="P16" s="119"/>
    </row>
    <row r="17" spans="2:16" ht="45.75" thickBot="1" x14ac:dyDescent="0.3">
      <c r="B17" s="228" t="s">
        <v>38</v>
      </c>
      <c r="C17" s="261" t="s">
        <v>37</v>
      </c>
      <c r="D17" s="119"/>
      <c r="E17" s="1"/>
      <c r="I17" s="119"/>
      <c r="J17" s="119"/>
      <c r="K17" s="119"/>
      <c r="L17" s="119"/>
      <c r="M17" s="119"/>
      <c r="N17" s="119"/>
      <c r="O17" s="119"/>
      <c r="P17" s="119"/>
    </row>
    <row r="18" spans="2:16" ht="15" x14ac:dyDescent="0.25">
      <c r="B18" s="119"/>
      <c r="C18" s="119"/>
      <c r="D18" s="119"/>
      <c r="E18" s="1"/>
      <c r="F18" s="232">
        <f>+'Revenue and Expenses'!O89</f>
        <v>160816.05013368092</v>
      </c>
      <c r="G18" s="259" t="s">
        <v>121</v>
      </c>
      <c r="H18" s="260"/>
      <c r="I18" s="119"/>
      <c r="J18" s="119"/>
      <c r="K18" s="119"/>
      <c r="L18" s="119"/>
      <c r="M18" s="119"/>
      <c r="N18" s="119"/>
      <c r="O18" s="119"/>
      <c r="P18" s="119"/>
    </row>
    <row r="19" spans="2:16" ht="15" x14ac:dyDescent="0.2">
      <c r="B19" s="119"/>
      <c r="C19" s="119"/>
      <c r="D19" s="119"/>
      <c r="E19" s="119"/>
      <c r="F19" s="233">
        <v>2</v>
      </c>
      <c r="G19" s="262"/>
      <c r="H19" s="263"/>
      <c r="I19" s="119"/>
      <c r="J19" s="119"/>
      <c r="K19" s="119"/>
      <c r="L19" s="119"/>
      <c r="M19" s="119"/>
      <c r="N19" s="119"/>
      <c r="O19" s="119"/>
      <c r="P19" s="119"/>
    </row>
    <row r="20" spans="2:16" ht="15.75" thickBot="1" x14ac:dyDescent="0.3">
      <c r="B20" s="119"/>
      <c r="C20" s="119"/>
      <c r="D20" s="1"/>
      <c r="E20" s="119"/>
      <c r="F20" s="234">
        <f>+F18/F19</f>
        <v>80408.025066840462</v>
      </c>
      <c r="G20" s="264" t="s">
        <v>122</v>
      </c>
      <c r="H20" s="265"/>
      <c r="I20" s="119"/>
      <c r="J20" s="119"/>
      <c r="K20" s="119"/>
      <c r="L20" s="119"/>
      <c r="M20" s="119"/>
      <c r="N20" s="119"/>
      <c r="O20" s="119"/>
      <c r="P20" s="119"/>
    </row>
    <row r="21" spans="2:16" ht="15" x14ac:dyDescent="0.25">
      <c r="B21" s="119"/>
      <c r="C21" s="119"/>
      <c r="D21" s="1"/>
      <c r="E21" s="119"/>
      <c r="I21" s="119"/>
      <c r="J21" s="119"/>
      <c r="K21" s="119"/>
      <c r="L21" s="119"/>
      <c r="M21" s="119"/>
      <c r="N21" s="119"/>
      <c r="O21" s="119"/>
      <c r="P21" s="119"/>
    </row>
    <row r="22" spans="2:16" ht="15" x14ac:dyDescent="0.2">
      <c r="B22" s="119"/>
      <c r="C22" s="267"/>
      <c r="D22" s="268"/>
      <c r="E22" s="119"/>
      <c r="F22" s="119"/>
      <c r="G22" s="119"/>
      <c r="H22" s="119"/>
      <c r="I22" s="119"/>
      <c r="J22" s="119"/>
      <c r="K22" s="119"/>
      <c r="L22" s="119"/>
      <c r="M22" s="119"/>
      <c r="N22" s="119"/>
      <c r="O22" s="119"/>
      <c r="P22" s="119"/>
    </row>
    <row r="23" spans="2:16" ht="15" x14ac:dyDescent="0.2">
      <c r="B23" s="119"/>
      <c r="C23" s="267"/>
      <c r="D23" s="268"/>
      <c r="E23" s="119"/>
      <c r="F23" s="119"/>
      <c r="G23" s="119"/>
      <c r="H23" s="119"/>
      <c r="I23" s="119"/>
      <c r="J23" s="119"/>
      <c r="K23" s="272" t="s">
        <v>139</v>
      </c>
      <c r="L23" s="119"/>
      <c r="M23" s="119"/>
      <c r="N23" s="119"/>
      <c r="O23" s="119"/>
      <c r="P23" s="119"/>
    </row>
    <row r="24" spans="2:16" ht="15.75" thickBot="1" x14ac:dyDescent="0.25">
      <c r="B24" s="119"/>
      <c r="C24" s="267"/>
      <c r="D24" s="268"/>
      <c r="E24" s="119"/>
      <c r="F24" s="273"/>
      <c r="G24" s="262"/>
      <c r="H24" s="119"/>
      <c r="I24" s="119"/>
      <c r="J24" s="119"/>
      <c r="K24" s="274" t="s">
        <v>144</v>
      </c>
      <c r="L24" s="119"/>
      <c r="M24" s="119"/>
      <c r="N24" s="119"/>
      <c r="O24" s="119"/>
      <c r="P24" s="119"/>
    </row>
    <row r="25" spans="2:16" ht="15" x14ac:dyDescent="0.2">
      <c r="B25" s="119"/>
      <c r="C25" s="275" t="s">
        <v>135</v>
      </c>
      <c r="D25" s="276" t="s">
        <v>133</v>
      </c>
      <c r="E25" s="119"/>
      <c r="F25" s="282" t="s">
        <v>140</v>
      </c>
      <c r="G25" s="283"/>
      <c r="H25" s="284"/>
      <c r="I25" s="119"/>
      <c r="J25" s="119"/>
      <c r="K25" s="119"/>
      <c r="L25" s="119"/>
      <c r="M25" s="119"/>
      <c r="N25" s="119"/>
      <c r="O25" s="119"/>
      <c r="P25" s="119"/>
    </row>
    <row r="26" spans="2:16" ht="15" x14ac:dyDescent="0.2">
      <c r="B26" s="119"/>
      <c r="C26" s="277" t="s">
        <v>138</v>
      </c>
      <c r="D26" s="278">
        <f>+N14</f>
        <v>160816.05013368092</v>
      </c>
      <c r="E26" s="119"/>
      <c r="F26" s="266">
        <f>+F20</f>
        <v>80408.025066840462</v>
      </c>
      <c r="G26" s="369" t="s">
        <v>141</v>
      </c>
      <c r="H26" s="263"/>
      <c r="I26" s="119"/>
      <c r="J26" s="119"/>
      <c r="K26" s="251">
        <v>42595</v>
      </c>
      <c r="L26" s="119"/>
      <c r="M26" s="119"/>
      <c r="N26" s="119"/>
      <c r="O26" s="119"/>
      <c r="P26" s="119"/>
    </row>
    <row r="27" spans="2:16" ht="15" x14ac:dyDescent="0.2">
      <c r="B27" s="119"/>
      <c r="C27" s="277" t="s">
        <v>146</v>
      </c>
      <c r="D27" s="94">
        <f>+F28</f>
        <v>80007.985141134792</v>
      </c>
      <c r="E27" s="248"/>
      <c r="F27" s="269">
        <f>1+0.005</f>
        <v>1.0049999999999999</v>
      </c>
      <c r="G27" s="270" t="s">
        <v>142</v>
      </c>
      <c r="H27" s="263"/>
      <c r="I27" s="119"/>
      <c r="J27" s="119"/>
      <c r="K27" s="279" t="s">
        <v>145</v>
      </c>
      <c r="L27" s="119"/>
      <c r="M27" s="119"/>
      <c r="N27" s="119"/>
      <c r="O27" s="119"/>
      <c r="P27" s="119"/>
    </row>
    <row r="28" spans="2:16" ht="15.75" thickBot="1" x14ac:dyDescent="0.25">
      <c r="B28" s="119"/>
      <c r="C28" s="277" t="s">
        <v>228</v>
      </c>
      <c r="D28" s="94">
        <f>+Improvements!E9</f>
        <v>104144</v>
      </c>
      <c r="E28" s="248"/>
      <c r="F28" s="271">
        <f>+F26/F27</f>
        <v>80007.985141134792</v>
      </c>
      <c r="G28" s="264" t="s">
        <v>143</v>
      </c>
      <c r="H28" s="265"/>
      <c r="I28" s="119"/>
      <c r="J28" s="119"/>
      <c r="K28" s="119"/>
      <c r="L28" s="119"/>
      <c r="M28" s="119"/>
      <c r="N28" s="119"/>
      <c r="O28" s="119"/>
      <c r="P28" s="119"/>
    </row>
    <row r="29" spans="2:16" ht="15" x14ac:dyDescent="0.2">
      <c r="B29" s="119"/>
      <c r="C29" s="277" t="s">
        <v>136</v>
      </c>
      <c r="D29" s="94">
        <v>13817.33</v>
      </c>
      <c r="E29" s="248"/>
      <c r="F29" s="248"/>
      <c r="G29" s="273"/>
      <c r="H29" s="262"/>
      <c r="I29" s="119"/>
      <c r="J29" s="119"/>
      <c r="K29" s="119"/>
      <c r="L29" s="119"/>
      <c r="M29" s="119"/>
      <c r="N29" s="119"/>
      <c r="O29" s="119"/>
      <c r="P29" s="119"/>
    </row>
    <row r="30" spans="2:16" ht="15" x14ac:dyDescent="0.2">
      <c r="B30" s="119"/>
      <c r="C30" s="280" t="s">
        <v>137</v>
      </c>
      <c r="D30" s="281">
        <f>SUM(D26:D29)</f>
        <v>358785.36527481576</v>
      </c>
      <c r="E30" s="248"/>
      <c r="F30" s="273"/>
      <c r="G30" s="262"/>
      <c r="H30" s="119"/>
      <c r="I30" s="119"/>
      <c r="J30" s="119"/>
      <c r="K30" s="119"/>
      <c r="L30" s="119"/>
      <c r="M30" s="119"/>
      <c r="N30" s="119"/>
      <c r="O30" s="119"/>
      <c r="P30" s="119"/>
    </row>
    <row r="31" spans="2:16" ht="15" x14ac:dyDescent="0.2">
      <c r="B31" s="119"/>
      <c r="C31" s="119"/>
      <c r="D31" s="119"/>
      <c r="E31" s="119"/>
      <c r="F31" s="273"/>
      <c r="G31" s="262"/>
      <c r="H31" s="119"/>
      <c r="I31" s="119"/>
      <c r="J31" s="119"/>
      <c r="K31" s="119"/>
      <c r="L31" s="119"/>
      <c r="M31" s="119"/>
      <c r="N31" s="119"/>
      <c r="O31" s="119"/>
      <c r="P31" s="119"/>
    </row>
    <row r="32" spans="2:16" ht="15" x14ac:dyDescent="0.2">
      <c r="B32" s="119"/>
      <c r="C32" s="119"/>
      <c r="D32" s="119"/>
      <c r="E32" s="119"/>
      <c r="F32" s="273"/>
      <c r="G32" s="262"/>
      <c r="H32" s="119"/>
      <c r="I32" s="119"/>
      <c r="J32" s="119"/>
      <c r="K32" s="119"/>
      <c r="L32" s="119"/>
      <c r="M32" s="119"/>
      <c r="N32" s="119"/>
      <c r="O32" s="119"/>
      <c r="P32" s="119"/>
    </row>
    <row r="33" spans="2:16" ht="15" x14ac:dyDescent="0.25">
      <c r="B33" s="119"/>
      <c r="C33" s="119"/>
      <c r="D33" s="292"/>
      <c r="E33" s="248"/>
      <c r="F33" s="273"/>
      <c r="G33" s="262"/>
      <c r="H33" s="119"/>
      <c r="I33" s="119"/>
      <c r="J33" s="119"/>
      <c r="K33" s="119"/>
      <c r="L33" s="119"/>
      <c r="M33" s="119"/>
      <c r="N33" s="119"/>
      <c r="O33" s="119"/>
      <c r="P33" s="119"/>
    </row>
    <row r="34" spans="2:16" ht="15" x14ac:dyDescent="0.25">
      <c r="B34" s="119"/>
      <c r="C34" s="119"/>
      <c r="D34" s="1"/>
      <c r="E34" s="248"/>
      <c r="F34" s="273"/>
      <c r="G34" s="262"/>
      <c r="H34" s="119"/>
      <c r="I34" s="119"/>
      <c r="J34" s="119"/>
      <c r="K34" s="119"/>
      <c r="L34" s="119"/>
      <c r="M34" s="119"/>
      <c r="N34" s="119"/>
      <c r="O34" s="119"/>
      <c r="P34" s="119"/>
    </row>
    <row r="35" spans="2:16" ht="15" x14ac:dyDescent="0.25">
      <c r="D35" s="1"/>
      <c r="E35" s="248"/>
      <c r="F35" s="249"/>
      <c r="G35" s="225"/>
    </row>
    <row r="36" spans="2:16" ht="15" x14ac:dyDescent="0.25">
      <c r="D36" s="1"/>
      <c r="E36" s="248"/>
      <c r="F36" s="249"/>
      <c r="G36" s="225"/>
    </row>
    <row r="37" spans="2:16" ht="15" x14ac:dyDescent="0.25">
      <c r="D37" s="1"/>
      <c r="E37" s="248"/>
      <c r="F37" s="249"/>
      <c r="G37" s="225"/>
    </row>
    <row r="38" spans="2:16" ht="15" x14ac:dyDescent="0.25">
      <c r="D38" s="1"/>
      <c r="E38" s="248"/>
      <c r="F38" s="249"/>
      <c r="G38" s="225"/>
    </row>
    <row r="39" spans="2:16" ht="15" x14ac:dyDescent="0.25">
      <c r="D39" s="1"/>
      <c r="E39" s="248"/>
      <c r="F39" s="249"/>
      <c r="G39" s="225"/>
    </row>
    <row r="40" spans="2:16" ht="15" x14ac:dyDescent="0.25">
      <c r="D40" s="1"/>
      <c r="E40" s="248"/>
      <c r="F40" s="249"/>
      <c r="G40" s="225"/>
    </row>
    <row r="41" spans="2:16" ht="15" x14ac:dyDescent="0.25">
      <c r="D41" s="1"/>
      <c r="E41" s="248"/>
      <c r="F41" s="249"/>
      <c r="G41" s="225"/>
    </row>
    <row r="42" spans="2:16" ht="15" x14ac:dyDescent="0.25">
      <c r="D42" s="1"/>
      <c r="E42" s="248"/>
      <c r="F42" s="249"/>
      <c r="G42" s="225"/>
    </row>
    <row r="43" spans="2:16" ht="15" x14ac:dyDescent="0.25">
      <c r="D43" s="1"/>
      <c r="E43" s="248"/>
      <c r="F43" s="249"/>
      <c r="G43" s="225"/>
    </row>
    <row r="47" spans="2:16" x14ac:dyDescent="0.2">
      <c r="C47" s="224"/>
    </row>
    <row r="48" spans="2:16" x14ac:dyDescent="0.2">
      <c r="C48" s="225"/>
    </row>
    <row r="49" spans="1:11" x14ac:dyDescent="0.2">
      <c r="C49" s="225"/>
    </row>
    <row r="50" spans="1:11" x14ac:dyDescent="0.2">
      <c r="A50" s="230"/>
      <c r="B50" s="230"/>
      <c r="C50" s="231"/>
      <c r="D50" s="230"/>
      <c r="E50" s="230"/>
      <c r="F50" s="230"/>
      <c r="G50" s="230"/>
      <c r="H50" s="230"/>
      <c r="I50" s="230"/>
      <c r="J50" s="230"/>
      <c r="K50" s="230"/>
    </row>
    <row r="57" spans="1:11" ht="25.5" x14ac:dyDescent="0.2">
      <c r="C57" s="229" t="s">
        <v>124</v>
      </c>
    </row>
    <row r="97" spans="6:11" ht="15.75" x14ac:dyDescent="0.2">
      <c r="F97" s="235"/>
      <c r="G97" s="235"/>
      <c r="H97" s="235"/>
      <c r="I97" s="237"/>
      <c r="J97" s="235"/>
      <c r="K97" s="235"/>
    </row>
    <row r="98" spans="6:11" ht="15.75" x14ac:dyDescent="0.2">
      <c r="F98" s="235"/>
      <c r="G98" s="235"/>
      <c r="H98" s="235"/>
      <c r="I98" s="237"/>
      <c r="J98" s="235"/>
      <c r="K98" s="235"/>
    </row>
    <row r="99" spans="6:11" ht="15.75" x14ac:dyDescent="0.2">
      <c r="F99" s="235"/>
      <c r="G99" s="235"/>
      <c r="H99" s="235"/>
      <c r="I99" s="237"/>
      <c r="J99" s="235"/>
      <c r="K99" s="235"/>
    </row>
    <row r="100" spans="6:11" ht="15.75" x14ac:dyDescent="0.2">
      <c r="F100" s="235"/>
      <c r="G100" s="235"/>
      <c r="H100" s="235"/>
      <c r="I100" s="237"/>
      <c r="J100" s="235"/>
      <c r="K100" s="235"/>
    </row>
    <row r="101" spans="6:11" ht="15.75" x14ac:dyDescent="0.2">
      <c r="F101" s="235"/>
      <c r="G101" s="235"/>
      <c r="H101" s="235"/>
      <c r="I101" s="237"/>
      <c r="J101" s="235"/>
      <c r="K101" s="235"/>
    </row>
    <row r="102" spans="6:11" ht="15.75" x14ac:dyDescent="0.2">
      <c r="F102" s="235"/>
      <c r="G102" s="235"/>
      <c r="H102" s="235"/>
      <c r="I102" s="237"/>
      <c r="J102" s="235"/>
      <c r="K102" s="235"/>
    </row>
    <row r="103" spans="6:11" ht="15.75" x14ac:dyDescent="0.2">
      <c r="F103" s="235"/>
      <c r="G103" s="235"/>
      <c r="H103" s="235"/>
      <c r="I103" s="237"/>
      <c r="J103" s="235"/>
      <c r="K103" s="235"/>
    </row>
    <row r="104" spans="6:11" ht="15.75" x14ac:dyDescent="0.2">
      <c r="F104" s="235"/>
      <c r="G104" s="235"/>
      <c r="H104" s="235"/>
      <c r="I104" s="237"/>
      <c r="J104" s="235"/>
      <c r="K104" s="235"/>
    </row>
    <row r="105" spans="6:11" ht="15.75" x14ac:dyDescent="0.2">
      <c r="F105" s="235"/>
      <c r="G105" s="235"/>
      <c r="H105" s="235"/>
      <c r="I105" s="238"/>
      <c r="J105" s="236"/>
      <c r="K105" s="236"/>
    </row>
    <row r="106" spans="6:11" ht="15.75" x14ac:dyDescent="0.2">
      <c r="F106" s="235"/>
      <c r="G106" s="235"/>
      <c r="H106" s="235"/>
      <c r="I106" s="235"/>
      <c r="J106" s="235"/>
      <c r="K106" s="235"/>
    </row>
    <row r="108" spans="6:11" x14ac:dyDescent="0.2">
      <c r="I108" s="239"/>
    </row>
  </sheetData>
  <hyperlinks>
    <hyperlink ref="C17" r:id="rId1" xr:uid="{7A50C4AB-ACB7-4755-962B-5B19046007DC}"/>
    <hyperlink ref="C8" r:id="rId2" location="29-0000" display="https://www.bls.gov/oes/current/oes_pa.htm - 29-0000" xr:uid="{A3190298-A059-47DA-BEE7-E0F3A9F0AAD5}"/>
    <hyperlink ref="C9" r:id="rId3" location="29-0000" display="https://www.bls.gov/oes/current/oes_pa.htm - 29-0000" xr:uid="{A609193D-0F1A-407E-A558-3C1B426D86F0}"/>
    <hyperlink ref="C10" r:id="rId4" xr:uid="{69A522C8-E337-4127-9459-BBF12C27114E}"/>
    <hyperlink ref="C57" r:id="rId5" xr:uid="{DEB238FF-C577-4CBF-A15D-ED0A6C17EF41}"/>
    <hyperlink ref="K24" r:id="rId6" xr:uid="{4E3EFECD-3EE9-46AF-9032-8080C876C5F8}"/>
  </hyperlinks>
  <pageMargins left="0.7" right="0.7" top="0.75" bottom="0.75" header="0.3" footer="0.3"/>
  <pageSetup orientation="portrait"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F148E-04A6-4609-87F5-A4CEA0D4DE78}">
  <dimension ref="G4:V21"/>
  <sheetViews>
    <sheetView topLeftCell="F1" workbookViewId="0">
      <selection activeCell="F3" sqref="A3:XFD11"/>
    </sheetView>
  </sheetViews>
  <sheetFormatPr defaultRowHeight="12.75" x14ac:dyDescent="0.2"/>
  <cols>
    <col min="8" max="8" width="15.7109375" customWidth="1"/>
    <col min="9" max="9" width="45.140625" customWidth="1"/>
    <col min="11" max="11" width="14.42578125" customWidth="1"/>
    <col min="17" max="17" width="18.85546875" customWidth="1"/>
  </cols>
  <sheetData>
    <row r="4" spans="7:22" ht="15" x14ac:dyDescent="0.2">
      <c r="G4" s="119"/>
      <c r="H4" s="119"/>
      <c r="I4" s="119"/>
      <c r="J4" s="119"/>
      <c r="K4" s="119"/>
      <c r="L4" s="119"/>
      <c r="M4" s="119"/>
      <c r="N4" s="119"/>
      <c r="O4" s="119"/>
      <c r="P4" s="119"/>
      <c r="Q4" s="119"/>
      <c r="R4" s="119"/>
      <c r="S4" s="119"/>
      <c r="T4" s="119"/>
      <c r="U4" s="119"/>
      <c r="V4" s="119"/>
    </row>
    <row r="5" spans="7:22" ht="15" x14ac:dyDescent="0.2">
      <c r="G5" s="119"/>
      <c r="H5" s="274" t="s">
        <v>109</v>
      </c>
      <c r="I5" s="119"/>
      <c r="J5" s="119"/>
      <c r="K5" s="119"/>
      <c r="L5" s="119"/>
      <c r="M5" s="119"/>
      <c r="N5" s="119"/>
      <c r="O5" s="119"/>
      <c r="P5" s="119"/>
      <c r="Q5" s="119"/>
      <c r="R5" s="119"/>
      <c r="S5" s="119"/>
      <c r="T5" s="119"/>
      <c r="U5" s="119"/>
      <c r="V5" s="119"/>
    </row>
    <row r="6" spans="7:22" ht="15" x14ac:dyDescent="0.2">
      <c r="G6" s="119"/>
      <c r="H6" s="119"/>
      <c r="I6" s="119"/>
      <c r="J6" s="119"/>
      <c r="K6" s="119"/>
      <c r="L6" s="119"/>
      <c r="M6" s="119"/>
      <c r="N6" s="119"/>
      <c r="O6" s="119"/>
      <c r="P6" s="119"/>
      <c r="Q6" s="119"/>
      <c r="R6" s="119"/>
      <c r="S6" s="119"/>
      <c r="T6" s="119"/>
      <c r="U6" s="119"/>
      <c r="V6" s="119"/>
    </row>
    <row r="7" spans="7:22" ht="15" x14ac:dyDescent="0.2">
      <c r="G7" s="119"/>
      <c r="H7" s="105" t="s">
        <v>213</v>
      </c>
      <c r="I7" s="119"/>
      <c r="J7" s="119"/>
      <c r="K7" s="119"/>
      <c r="L7" s="119"/>
      <c r="M7" s="119"/>
      <c r="N7" s="119"/>
      <c r="O7" s="119"/>
      <c r="P7" s="119"/>
      <c r="Q7" s="119"/>
      <c r="R7" s="119"/>
      <c r="S7" s="119"/>
      <c r="T7" s="119"/>
      <c r="U7" s="119"/>
      <c r="V7" s="119"/>
    </row>
    <row r="8" spans="7:22" ht="15.75" thickBot="1" x14ac:dyDescent="0.25">
      <c r="G8" s="119"/>
      <c r="H8" s="119"/>
      <c r="I8" s="119"/>
      <c r="J8" s="119"/>
      <c r="K8" s="119"/>
      <c r="L8" s="119"/>
      <c r="M8" s="119"/>
      <c r="N8" s="119"/>
      <c r="O8" s="119"/>
      <c r="P8" s="119"/>
      <c r="Q8" s="119"/>
      <c r="R8" s="119"/>
      <c r="S8" s="119"/>
      <c r="T8" s="119"/>
      <c r="U8" s="119"/>
      <c r="V8" s="119"/>
    </row>
    <row r="9" spans="7:22" ht="15" x14ac:dyDescent="0.2">
      <c r="G9" s="119"/>
      <c r="H9" s="315" t="s">
        <v>196</v>
      </c>
      <c r="I9" s="316" t="s">
        <v>197</v>
      </c>
      <c r="J9" s="317" t="s">
        <v>198</v>
      </c>
      <c r="K9" s="318">
        <v>5700</v>
      </c>
      <c r="L9" s="319">
        <v>4.7E-2</v>
      </c>
      <c r="M9" s="320">
        <v>0.96499999999999997</v>
      </c>
      <c r="N9" s="320">
        <v>0.92</v>
      </c>
      <c r="O9" s="321">
        <v>36.81</v>
      </c>
      <c r="P9" s="321">
        <v>38.86</v>
      </c>
      <c r="Q9" s="322">
        <v>80840</v>
      </c>
      <c r="R9" s="323">
        <v>1.6E-2</v>
      </c>
      <c r="S9" s="119"/>
      <c r="T9" s="119"/>
      <c r="U9" s="119"/>
      <c r="V9" s="119"/>
    </row>
    <row r="10" spans="7:22" ht="15" x14ac:dyDescent="0.2">
      <c r="G10" s="119"/>
      <c r="H10" s="324" t="s">
        <v>199</v>
      </c>
      <c r="I10" s="325" t="s">
        <v>200</v>
      </c>
      <c r="J10" s="326" t="s">
        <v>198</v>
      </c>
      <c r="K10" s="327">
        <v>420</v>
      </c>
      <c r="L10" s="328">
        <v>0.29099999999999998</v>
      </c>
      <c r="M10" s="327">
        <v>7.0999999999999994E-2</v>
      </c>
      <c r="N10" s="327">
        <v>1.43</v>
      </c>
      <c r="O10" s="329">
        <v>21.47</v>
      </c>
      <c r="P10" s="329">
        <v>23.76</v>
      </c>
      <c r="Q10" s="330">
        <v>49420</v>
      </c>
      <c r="R10" s="331">
        <v>5.7000000000000002E-2</v>
      </c>
      <c r="S10" s="119"/>
      <c r="T10" s="119"/>
      <c r="U10" s="119"/>
      <c r="V10" s="119"/>
    </row>
    <row r="11" spans="7:22" ht="15" x14ac:dyDescent="0.2">
      <c r="G11" s="119"/>
      <c r="H11" s="332" t="s">
        <v>201</v>
      </c>
      <c r="I11" s="333" t="s">
        <v>202</v>
      </c>
      <c r="J11" s="334" t="s">
        <v>198</v>
      </c>
      <c r="K11" s="335">
        <v>160</v>
      </c>
      <c r="L11" s="336">
        <v>0.217</v>
      </c>
      <c r="M11" s="335">
        <v>2.8000000000000001E-2</v>
      </c>
      <c r="N11" s="335">
        <v>0.34</v>
      </c>
      <c r="O11" s="337">
        <v>25.29</v>
      </c>
      <c r="P11" s="337">
        <v>25.38</v>
      </c>
      <c r="Q11" s="338">
        <v>52780</v>
      </c>
      <c r="R11" s="339">
        <v>2.9000000000000001E-2</v>
      </c>
      <c r="S11" s="119"/>
      <c r="T11" s="119"/>
      <c r="U11" s="119"/>
      <c r="V11" s="119"/>
    </row>
    <row r="12" spans="7:22" ht="15" x14ac:dyDescent="0.2">
      <c r="G12" s="119"/>
      <c r="H12" s="324" t="s">
        <v>203</v>
      </c>
      <c r="I12" s="325" t="s">
        <v>204</v>
      </c>
      <c r="J12" s="326" t="s">
        <v>198</v>
      </c>
      <c r="K12" s="340">
        <v>3560</v>
      </c>
      <c r="L12" s="328">
        <v>0.192</v>
      </c>
      <c r="M12" s="327">
        <v>0.60299999999999998</v>
      </c>
      <c r="N12" s="327">
        <v>1.19</v>
      </c>
      <c r="O12" s="329">
        <v>50.35</v>
      </c>
      <c r="P12" s="329">
        <v>50.8</v>
      </c>
      <c r="Q12" s="330">
        <v>105670</v>
      </c>
      <c r="R12" s="331">
        <v>2.5999999999999999E-2</v>
      </c>
      <c r="S12" s="119"/>
      <c r="T12" s="119"/>
      <c r="U12" s="119"/>
      <c r="V12" s="119"/>
    </row>
    <row r="13" spans="7:22" ht="15" x14ac:dyDescent="0.2">
      <c r="G13" s="119"/>
      <c r="H13" s="332" t="s">
        <v>205</v>
      </c>
      <c r="I13" s="333" t="s">
        <v>206</v>
      </c>
      <c r="J13" s="334" t="s">
        <v>198</v>
      </c>
      <c r="K13" s="341">
        <v>148040</v>
      </c>
      <c r="L13" s="336">
        <v>1.9E-2</v>
      </c>
      <c r="M13" s="335">
        <v>25.084</v>
      </c>
      <c r="N13" s="335">
        <v>1.24</v>
      </c>
      <c r="O13" s="337">
        <v>33.909999999999997</v>
      </c>
      <c r="P13" s="342">
        <v>34.33</v>
      </c>
      <c r="Q13" s="343">
        <v>71410</v>
      </c>
      <c r="R13" s="339">
        <v>7.0000000000000001E-3</v>
      </c>
      <c r="S13" s="119"/>
      <c r="T13" s="119"/>
      <c r="U13" s="119"/>
      <c r="V13" s="119"/>
    </row>
    <row r="14" spans="7:22" ht="15" x14ac:dyDescent="0.2">
      <c r="G14" s="119"/>
      <c r="H14" s="324" t="s">
        <v>207</v>
      </c>
      <c r="I14" s="325" t="s">
        <v>208</v>
      </c>
      <c r="J14" s="326" t="s">
        <v>198</v>
      </c>
      <c r="K14" s="340">
        <v>2010</v>
      </c>
      <c r="L14" s="328">
        <v>0.17699999999999999</v>
      </c>
      <c r="M14" s="327">
        <v>0.34100000000000003</v>
      </c>
      <c r="N14" s="327">
        <v>1.1499999999999999</v>
      </c>
      <c r="O14" s="329">
        <v>83.11</v>
      </c>
      <c r="P14" s="329">
        <v>83.77</v>
      </c>
      <c r="Q14" s="330">
        <v>174240</v>
      </c>
      <c r="R14" s="331">
        <v>2.7E-2</v>
      </c>
      <c r="S14" s="119"/>
      <c r="T14" s="119"/>
      <c r="U14" s="119"/>
      <c r="V14" s="119"/>
    </row>
    <row r="15" spans="7:22" ht="15" x14ac:dyDescent="0.2">
      <c r="G15" s="119"/>
      <c r="H15" s="332" t="s">
        <v>209</v>
      </c>
      <c r="I15" s="333" t="s">
        <v>210</v>
      </c>
      <c r="J15" s="334" t="s">
        <v>198</v>
      </c>
      <c r="K15" s="335">
        <v>400</v>
      </c>
      <c r="L15" s="336">
        <v>0.17499999999999999</v>
      </c>
      <c r="M15" s="335">
        <v>6.7000000000000004E-2</v>
      </c>
      <c r="N15" s="335">
        <v>1.42</v>
      </c>
      <c r="O15" s="337">
        <v>47.55</v>
      </c>
      <c r="P15" s="337">
        <v>47.44</v>
      </c>
      <c r="Q15" s="338">
        <v>98680</v>
      </c>
      <c r="R15" s="339">
        <v>2.7E-2</v>
      </c>
      <c r="S15" s="119"/>
      <c r="T15" s="119"/>
      <c r="U15" s="119"/>
      <c r="V15" s="119"/>
    </row>
    <row r="16" spans="7:22" ht="15.75" thickBot="1" x14ac:dyDescent="0.25">
      <c r="G16" s="119"/>
      <c r="H16" s="344" t="s">
        <v>211</v>
      </c>
      <c r="I16" s="345" t="s">
        <v>212</v>
      </c>
      <c r="J16" s="346" t="s">
        <v>198</v>
      </c>
      <c r="K16" s="347">
        <v>7820</v>
      </c>
      <c r="L16" s="348">
        <v>8.3000000000000004E-2</v>
      </c>
      <c r="M16" s="349">
        <v>1.3260000000000001</v>
      </c>
      <c r="N16" s="349">
        <v>0.97</v>
      </c>
      <c r="O16" s="350">
        <v>48.26</v>
      </c>
      <c r="P16" s="350">
        <v>49.02</v>
      </c>
      <c r="Q16" s="351">
        <v>101950</v>
      </c>
      <c r="R16" s="352">
        <v>1.2999999999999999E-2</v>
      </c>
      <c r="S16" s="119"/>
      <c r="T16" s="119"/>
      <c r="U16" s="119"/>
      <c r="V16" s="119"/>
    </row>
    <row r="17" spans="7:22" ht="15" x14ac:dyDescent="0.2">
      <c r="G17" s="119"/>
      <c r="H17" s="119"/>
      <c r="I17" s="119"/>
      <c r="J17" s="119"/>
      <c r="K17" s="119"/>
      <c r="L17" s="119"/>
      <c r="M17" s="119"/>
      <c r="N17" s="119"/>
      <c r="O17" s="119"/>
      <c r="P17" s="119"/>
      <c r="Q17" s="119"/>
      <c r="R17" s="119"/>
      <c r="S17" s="119"/>
      <c r="T17" s="119"/>
      <c r="U17" s="119"/>
      <c r="V17" s="119"/>
    </row>
    <row r="18" spans="7:22" ht="15" x14ac:dyDescent="0.2">
      <c r="G18" s="119"/>
      <c r="H18" s="119"/>
      <c r="I18" s="119"/>
      <c r="J18" s="119"/>
      <c r="K18" s="119"/>
      <c r="L18" s="119"/>
      <c r="M18" s="119"/>
      <c r="N18" s="119"/>
      <c r="O18" s="119"/>
      <c r="P18" s="119"/>
      <c r="Q18" s="119"/>
      <c r="R18" s="119"/>
      <c r="S18" s="119"/>
      <c r="T18" s="119"/>
      <c r="U18" s="119"/>
      <c r="V18" s="119"/>
    </row>
    <row r="19" spans="7:22" ht="15" x14ac:dyDescent="0.2">
      <c r="G19" s="119"/>
      <c r="H19" s="119"/>
      <c r="I19" s="119"/>
      <c r="J19" s="119"/>
      <c r="K19" s="119"/>
      <c r="L19" s="119"/>
      <c r="M19" s="119"/>
      <c r="N19" s="119"/>
      <c r="O19" s="119"/>
      <c r="P19" s="119"/>
      <c r="Q19" s="119"/>
      <c r="R19" s="119"/>
      <c r="S19" s="119"/>
      <c r="T19" s="119"/>
      <c r="U19" s="119"/>
      <c r="V19" s="119"/>
    </row>
    <row r="20" spans="7:22" ht="15" x14ac:dyDescent="0.2">
      <c r="G20" s="119"/>
      <c r="H20" s="119"/>
      <c r="I20" s="119"/>
      <c r="J20" s="119"/>
      <c r="K20" s="119"/>
      <c r="L20" s="119"/>
      <c r="M20" s="119"/>
      <c r="N20" s="119"/>
      <c r="O20" s="119"/>
      <c r="P20" s="119"/>
      <c r="Q20" s="119"/>
      <c r="R20" s="119"/>
      <c r="S20" s="119"/>
      <c r="T20" s="119"/>
      <c r="U20" s="119"/>
      <c r="V20" s="119"/>
    </row>
    <row r="21" spans="7:22" ht="15" x14ac:dyDescent="0.2">
      <c r="G21" s="119"/>
      <c r="H21" s="119"/>
      <c r="I21" s="119"/>
      <c r="J21" s="119"/>
      <c r="K21" s="119"/>
      <c r="L21" s="119"/>
      <c r="M21" s="119"/>
      <c r="N21" s="119"/>
      <c r="O21" s="119"/>
      <c r="P21" s="119"/>
      <c r="Q21" s="119"/>
      <c r="R21" s="119"/>
      <c r="S21" s="119"/>
      <c r="T21" s="119"/>
      <c r="U21" s="119"/>
      <c r="V21" s="119"/>
    </row>
  </sheetData>
  <hyperlinks>
    <hyperlink ref="H5" r:id="rId1" location="29-0000" display="29-0000" xr:uid="{F519BCB1-6FCB-43D8-88D8-6B2BE4A3FCF3}"/>
    <hyperlink ref="I9" r:id="rId2" display="https://www.bls.gov/oes/current/oes291127.htm" xr:uid="{31173C04-402D-49DD-8E1A-4BF959D9CB98}"/>
    <hyperlink ref="I10" r:id="rId3" display="https://www.bls.gov/oes/current/oes291128.htm" xr:uid="{4F8663EE-EB7F-4A22-878B-41E171A1EA63}"/>
    <hyperlink ref="I11" r:id="rId4" display="https://www.bls.gov/oes/current/oes291129.htm" xr:uid="{61A11ABD-A648-4211-88AF-0C2B454D0498}"/>
    <hyperlink ref="I12" r:id="rId5" display="https://www.bls.gov/oes/current/oes291131.htm" xr:uid="{7887EA7C-E1F4-4CE7-8596-64939429FC57}"/>
    <hyperlink ref="I13" r:id="rId6" display="https://www.bls.gov/oes/current/oes291141.htm" xr:uid="{686FC7EC-44D0-4D9A-BF02-4A5E3C8D5895}"/>
    <hyperlink ref="I14" r:id="rId7" display="https://www.bls.gov/oes/current/oes291151.htm" xr:uid="{D305C2FF-E392-45B0-AF2B-BE8421C01999}"/>
    <hyperlink ref="I15" r:id="rId8" display="https://www.bls.gov/oes/current/oes291161.htm" xr:uid="{194013FF-D546-4143-95E7-64E31AE98343}"/>
    <hyperlink ref="I16" r:id="rId9" display="https://www.bls.gov/oes/current/oes291171.htm" xr:uid="{8ED7E239-059F-4ECE-A3B7-03F9150DD29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EE877-71A1-43BC-B7C6-609D298D895C}">
  <dimension ref="C4:O16"/>
  <sheetViews>
    <sheetView workbookViewId="0">
      <selection activeCell="L10" sqref="L10"/>
    </sheetView>
  </sheetViews>
  <sheetFormatPr defaultRowHeight="12.75" x14ac:dyDescent="0.2"/>
  <cols>
    <col min="3" max="3" width="16.85546875" customWidth="1"/>
    <col min="4" max="4" width="31.140625" customWidth="1"/>
    <col min="12" max="12" width="16.42578125" customWidth="1"/>
  </cols>
  <sheetData>
    <row r="4" spans="3:15" ht="15" x14ac:dyDescent="0.2">
      <c r="C4" s="119"/>
      <c r="D4" s="119"/>
      <c r="E4" s="119"/>
      <c r="F4" s="119"/>
      <c r="G4" s="119"/>
      <c r="H4" s="119"/>
      <c r="I4" s="119"/>
      <c r="J4" s="119"/>
      <c r="K4" s="119"/>
      <c r="L4" s="119"/>
      <c r="M4" s="119"/>
      <c r="N4" s="119"/>
      <c r="O4" s="119"/>
    </row>
    <row r="5" spans="3:15" ht="15" x14ac:dyDescent="0.2">
      <c r="C5" s="274" t="s">
        <v>224</v>
      </c>
      <c r="D5" s="119"/>
      <c r="E5" s="119"/>
      <c r="F5" s="119"/>
      <c r="G5" s="119"/>
      <c r="H5" s="119"/>
      <c r="I5" s="119"/>
      <c r="J5" s="119"/>
      <c r="K5" s="119"/>
      <c r="L5" s="119"/>
      <c r="M5" s="119"/>
      <c r="N5" s="119"/>
      <c r="O5" s="119"/>
    </row>
    <row r="6" spans="3:15" ht="15" x14ac:dyDescent="0.2">
      <c r="C6" s="119"/>
      <c r="D6" s="119"/>
      <c r="E6" s="119"/>
      <c r="F6" s="119"/>
      <c r="G6" s="119"/>
      <c r="H6" s="119"/>
      <c r="I6" s="119"/>
      <c r="J6" s="119"/>
      <c r="K6" s="119"/>
      <c r="L6" s="119"/>
      <c r="M6" s="119"/>
      <c r="N6" s="119"/>
      <c r="O6" s="119"/>
    </row>
    <row r="7" spans="3:15" ht="15" x14ac:dyDescent="0.2">
      <c r="C7" s="105" t="s">
        <v>213</v>
      </c>
      <c r="D7" s="119"/>
      <c r="E7" s="119"/>
      <c r="F7" s="119"/>
      <c r="G7" s="119"/>
      <c r="H7" s="119"/>
      <c r="I7" s="119"/>
      <c r="J7" s="119"/>
      <c r="K7" s="119"/>
      <c r="L7" s="119"/>
      <c r="M7" s="119"/>
      <c r="N7" s="119"/>
      <c r="O7" s="119"/>
    </row>
    <row r="8" spans="3:15" ht="15.75" thickBot="1" x14ac:dyDescent="0.25">
      <c r="C8" s="119"/>
      <c r="D8" s="119"/>
      <c r="E8" s="119"/>
      <c r="F8" s="119"/>
      <c r="G8" s="119"/>
      <c r="H8" s="119"/>
      <c r="I8" s="119"/>
      <c r="J8" s="119"/>
      <c r="K8" s="119"/>
      <c r="L8" s="119"/>
      <c r="M8" s="119"/>
      <c r="N8" s="119"/>
      <c r="O8" s="119"/>
    </row>
    <row r="9" spans="3:15" ht="30" x14ac:dyDescent="0.2">
      <c r="C9" s="353" t="s">
        <v>214</v>
      </c>
      <c r="D9" s="354" t="s">
        <v>215</v>
      </c>
      <c r="E9" s="355" t="s">
        <v>198</v>
      </c>
      <c r="F9" s="356">
        <v>620</v>
      </c>
      <c r="G9" s="357">
        <v>0.32</v>
      </c>
      <c r="H9" s="356">
        <v>0.105</v>
      </c>
      <c r="I9" s="356">
        <v>1.92</v>
      </c>
      <c r="J9" s="358">
        <v>21.56</v>
      </c>
      <c r="K9" s="358">
        <v>20.39</v>
      </c>
      <c r="L9" s="359">
        <v>42400</v>
      </c>
      <c r="M9" s="360">
        <v>6.7000000000000004E-2</v>
      </c>
      <c r="N9" s="119"/>
      <c r="O9" s="119"/>
    </row>
    <row r="10" spans="3:15" ht="30" x14ac:dyDescent="0.2">
      <c r="C10" s="332" t="s">
        <v>216</v>
      </c>
      <c r="D10" s="333" t="s">
        <v>217</v>
      </c>
      <c r="E10" s="334" t="s">
        <v>198</v>
      </c>
      <c r="F10" s="335">
        <v>310</v>
      </c>
      <c r="G10" s="336">
        <v>0.21199999999999999</v>
      </c>
      <c r="H10" s="335">
        <v>5.2999999999999999E-2</v>
      </c>
      <c r="I10" s="335">
        <v>0.73</v>
      </c>
      <c r="J10" s="337">
        <v>27.12</v>
      </c>
      <c r="K10" s="337">
        <v>27.04</v>
      </c>
      <c r="L10" s="338">
        <v>56250</v>
      </c>
      <c r="M10" s="339">
        <v>3.2000000000000001E-2</v>
      </c>
      <c r="N10" s="119"/>
      <c r="O10" s="119"/>
    </row>
    <row r="11" spans="3:15" ht="30" x14ac:dyDescent="0.2">
      <c r="C11" s="324" t="s">
        <v>218</v>
      </c>
      <c r="D11" s="325" t="s">
        <v>219</v>
      </c>
      <c r="E11" s="326" t="s">
        <v>198</v>
      </c>
      <c r="F11" s="340">
        <v>58990</v>
      </c>
      <c r="G11" s="328">
        <v>1.7999999999999999E-2</v>
      </c>
      <c r="H11" s="327">
        <v>9.9949999999999992</v>
      </c>
      <c r="I11" s="327">
        <v>1.03</v>
      </c>
      <c r="J11" s="329">
        <v>19.03</v>
      </c>
      <c r="K11" s="342">
        <v>19.829999999999998</v>
      </c>
      <c r="L11" s="343">
        <v>41250</v>
      </c>
      <c r="M11" s="331">
        <v>6.0000000000000001E-3</v>
      </c>
      <c r="N11" s="119"/>
      <c r="O11" s="119"/>
    </row>
    <row r="12" spans="3:15" ht="30" x14ac:dyDescent="0.2">
      <c r="C12" s="332" t="s">
        <v>220</v>
      </c>
      <c r="D12" s="333" t="s">
        <v>221</v>
      </c>
      <c r="E12" s="334" t="s">
        <v>198</v>
      </c>
      <c r="F12" s="335">
        <v>320</v>
      </c>
      <c r="G12" s="336">
        <v>0.41499999999999998</v>
      </c>
      <c r="H12" s="335">
        <v>5.3999999999999999E-2</v>
      </c>
      <c r="I12" s="335">
        <v>1.32</v>
      </c>
      <c r="J12" s="337">
        <v>27.82</v>
      </c>
      <c r="K12" s="337">
        <v>29.05</v>
      </c>
      <c r="L12" s="338">
        <v>60420</v>
      </c>
      <c r="M12" s="339">
        <v>3.5000000000000003E-2</v>
      </c>
      <c r="N12" s="119"/>
      <c r="O12" s="119"/>
    </row>
    <row r="13" spans="3:15" ht="30.75" thickBot="1" x14ac:dyDescent="0.25">
      <c r="C13" s="344" t="s">
        <v>222</v>
      </c>
      <c r="D13" s="345" t="s">
        <v>223</v>
      </c>
      <c r="E13" s="346" t="s">
        <v>198</v>
      </c>
      <c r="F13" s="347">
        <v>1130</v>
      </c>
      <c r="G13" s="348">
        <v>0.14899999999999999</v>
      </c>
      <c r="H13" s="349">
        <v>0.192</v>
      </c>
      <c r="I13" s="349">
        <v>0.9</v>
      </c>
      <c r="J13" s="350">
        <v>16.37</v>
      </c>
      <c r="K13" s="350">
        <v>16.96</v>
      </c>
      <c r="L13" s="351">
        <v>35280</v>
      </c>
      <c r="M13" s="361">
        <v>3.5</v>
      </c>
      <c r="N13" s="119"/>
      <c r="O13" s="119"/>
    </row>
    <row r="14" spans="3:15" ht="15" x14ac:dyDescent="0.2">
      <c r="C14" s="119"/>
      <c r="D14" s="119"/>
      <c r="E14" s="119"/>
      <c r="F14" s="119"/>
      <c r="G14" s="119"/>
      <c r="H14" s="119"/>
      <c r="I14" s="119"/>
      <c r="J14" s="119"/>
      <c r="K14" s="119"/>
      <c r="L14" s="119"/>
      <c r="M14" s="119"/>
      <c r="N14" s="119"/>
      <c r="O14" s="119"/>
    </row>
    <row r="15" spans="3:15" ht="15" x14ac:dyDescent="0.2">
      <c r="C15" s="119"/>
      <c r="D15" s="119"/>
      <c r="E15" s="119"/>
      <c r="F15" s="119"/>
      <c r="G15" s="119"/>
      <c r="H15" s="119"/>
      <c r="I15" s="119"/>
      <c r="J15" s="119"/>
      <c r="K15" s="119"/>
      <c r="L15" s="119"/>
      <c r="M15" s="119"/>
      <c r="N15" s="119"/>
      <c r="O15" s="119"/>
    </row>
    <row r="16" spans="3:15" ht="15" x14ac:dyDescent="0.2">
      <c r="C16" s="119"/>
      <c r="D16" s="119"/>
      <c r="E16" s="119"/>
      <c r="F16" s="119"/>
      <c r="G16" s="119"/>
      <c r="H16" s="119"/>
      <c r="I16" s="119"/>
      <c r="J16" s="119"/>
      <c r="K16" s="119"/>
      <c r="L16" s="119"/>
      <c r="M16" s="119"/>
      <c r="N16" s="119"/>
      <c r="O16" s="119"/>
    </row>
  </sheetData>
  <hyperlinks>
    <hyperlink ref="D9" r:id="rId1" display="https://www.bls.gov/oes/current/oes499063.htm" xr:uid="{E3CA029A-A0B8-46D7-A21D-D21C05FCB3AE}"/>
    <hyperlink ref="D10" r:id="rId2" display="https://www.bls.gov/oes/current/oes499069.htm" xr:uid="{BC19A8AB-190E-462F-ABBA-2C06F29CC578}"/>
    <hyperlink ref="D11" r:id="rId3" display="https://www.bls.gov/oes/current/oes499071.htm" xr:uid="{541E4414-02C3-4CC9-997C-9A05A0A7CCF1}"/>
    <hyperlink ref="D12" r:id="rId4" display="https://www.bls.gov/oes/current/oes499081.htm" xr:uid="{158CADBB-8884-4C77-8C1A-7CAAAF955D22}"/>
    <hyperlink ref="D13" r:id="rId5" display="https://www.bls.gov/oes/current/oes499091.htm" xr:uid="{3B9AC534-DC9F-4586-8B92-45F03A43FCB3}"/>
    <hyperlink ref="C5" r:id="rId6" location="49-0000" display="https://www.bls.gov/oes/current/oes_pa.htm - 49-0000" xr:uid="{200EE896-9431-4AE7-847D-08AE6ACFB4C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26A81-BD44-46A8-925A-A0C07D482889}">
  <dimension ref="C5:H29"/>
  <sheetViews>
    <sheetView topLeftCell="A5" workbookViewId="0">
      <selection activeCell="B5" sqref="B5"/>
    </sheetView>
  </sheetViews>
  <sheetFormatPr defaultRowHeight="12.75" x14ac:dyDescent="0.2"/>
  <cols>
    <col min="3" max="3" width="88.7109375" customWidth="1"/>
  </cols>
  <sheetData>
    <row r="5" spans="3:3" x14ac:dyDescent="0.2">
      <c r="C5" s="229" t="s">
        <v>112</v>
      </c>
    </row>
    <row r="7" spans="3:3" x14ac:dyDescent="0.2">
      <c r="C7" t="s">
        <v>227</v>
      </c>
    </row>
    <row r="8" spans="3:3" ht="52.5" x14ac:dyDescent="0.2">
      <c r="C8" s="301" t="s">
        <v>177</v>
      </c>
    </row>
    <row r="9" spans="3:3" ht="23.25" x14ac:dyDescent="0.2">
      <c r="C9" s="302" t="s">
        <v>225</v>
      </c>
    </row>
    <row r="10" spans="3:3" ht="60" x14ac:dyDescent="0.2">
      <c r="C10" s="303" t="s">
        <v>226</v>
      </c>
    </row>
    <row r="13" spans="3:3" x14ac:dyDescent="0.2">
      <c r="C13" s="229" t="s">
        <v>178</v>
      </c>
    </row>
    <row r="14" spans="3:3" x14ac:dyDescent="0.2">
      <c r="C14" s="229" t="s">
        <v>179</v>
      </c>
    </row>
    <row r="15" spans="3:3" x14ac:dyDescent="0.2">
      <c r="C15" s="229" t="s">
        <v>180</v>
      </c>
    </row>
    <row r="17" spans="3:8" x14ac:dyDescent="0.2">
      <c r="C17" s="304" t="s">
        <v>181</v>
      </c>
    </row>
    <row r="18" spans="3:8" ht="15" x14ac:dyDescent="0.2">
      <c r="C18" s="303" t="s">
        <v>182</v>
      </c>
    </row>
    <row r="20" spans="3:8" ht="25.5" x14ac:dyDescent="0.2">
      <c r="C20" s="373" t="s">
        <v>183</v>
      </c>
      <c r="D20" s="305" t="s">
        <v>184</v>
      </c>
      <c r="E20" s="305" t="s">
        <v>186</v>
      </c>
      <c r="F20" s="305" t="s">
        <v>188</v>
      </c>
      <c r="G20" s="373" t="s">
        <v>190</v>
      </c>
    </row>
    <row r="21" spans="3:8" x14ac:dyDescent="0.2">
      <c r="C21" s="374"/>
      <c r="D21" s="306" t="s">
        <v>185</v>
      </c>
      <c r="E21" s="307" t="s">
        <v>187</v>
      </c>
      <c r="F21" s="306" t="s">
        <v>189</v>
      </c>
      <c r="G21" s="374"/>
    </row>
    <row r="22" spans="3:8" x14ac:dyDescent="0.2">
      <c r="C22" s="308">
        <v>1280700</v>
      </c>
      <c r="D22" s="309">
        <v>6.0000000000000001E-3</v>
      </c>
      <c r="E22" s="362">
        <v>38.229999999999997</v>
      </c>
      <c r="F22" s="363">
        <v>79520</v>
      </c>
      <c r="G22" s="309">
        <v>3.0000000000000001E-3</v>
      </c>
    </row>
    <row r="24" spans="3:8" ht="15" x14ac:dyDescent="0.2">
      <c r="C24" s="303" t="s">
        <v>191</v>
      </c>
    </row>
    <row r="26" spans="3:8" x14ac:dyDescent="0.2">
      <c r="C26" s="375" t="s">
        <v>192</v>
      </c>
      <c r="D26" s="371">
        <v>0.1</v>
      </c>
      <c r="E26" s="371">
        <v>0.25</v>
      </c>
      <c r="F26" s="312">
        <v>0.5</v>
      </c>
      <c r="G26" s="371">
        <v>0.75</v>
      </c>
      <c r="H26" s="371">
        <v>0.9</v>
      </c>
    </row>
    <row r="27" spans="3:8" x14ac:dyDescent="0.2">
      <c r="C27" s="376"/>
      <c r="D27" s="372"/>
      <c r="E27" s="372"/>
      <c r="F27" s="307" t="s">
        <v>193</v>
      </c>
      <c r="G27" s="372"/>
      <c r="H27" s="372"/>
    </row>
    <row r="28" spans="3:8" x14ac:dyDescent="0.2">
      <c r="C28" s="313" t="s">
        <v>194</v>
      </c>
      <c r="D28" s="310">
        <v>21.39</v>
      </c>
      <c r="E28" s="310">
        <v>26.88</v>
      </c>
      <c r="F28" s="310">
        <v>34.4</v>
      </c>
      <c r="G28" s="310">
        <v>45.36</v>
      </c>
      <c r="H28" s="310">
        <v>59.83</v>
      </c>
    </row>
    <row r="29" spans="3:8" x14ac:dyDescent="0.2">
      <c r="C29" s="314" t="s">
        <v>195</v>
      </c>
      <c r="D29" s="311">
        <v>44480</v>
      </c>
      <c r="E29" s="311">
        <v>55900</v>
      </c>
      <c r="F29" s="311">
        <v>71550</v>
      </c>
      <c r="G29" s="311">
        <v>94340</v>
      </c>
      <c r="H29" s="311">
        <v>124450</v>
      </c>
    </row>
  </sheetData>
  <mergeCells count="7">
    <mergeCell ref="H26:H27"/>
    <mergeCell ref="C20:C21"/>
    <mergeCell ref="G20:G21"/>
    <mergeCell ref="C26:C27"/>
    <mergeCell ref="D26:D27"/>
    <mergeCell ref="E26:E27"/>
    <mergeCell ref="G26:G27"/>
  </mergeCells>
  <hyperlinks>
    <hyperlink ref="C13" r:id="rId1" location="nat" display="https://www.bls.gov/oes/current/oes132011.htm - nat" xr:uid="{8D8C24BE-201B-4CEB-A162-D797E371B211}"/>
    <hyperlink ref="C14" r:id="rId2" location="ind" display="https://www.bls.gov/oes/current/oes132011.htm - ind" xr:uid="{B12F0C33-FDB8-480D-880B-577AB6537E97}"/>
    <hyperlink ref="C15" r:id="rId3" location="st" display="https://www.bls.gov/oes/current/oes132011.htm - st" xr:uid="{A83D5BC0-3387-4CF7-93A2-A4DB89BC64AB}"/>
    <hyperlink ref="C17" r:id="rId4" location="top" display="https://www.bls.gov/oes/current/oes132011.htm - top" xr:uid="{BF4BEE69-49FB-436A-92D8-9CC163887CE9}"/>
    <hyperlink ref="C20" r:id="rId5" location="(1)" display="https://www.bls.gov/oes/current/oes132011.htm - (1)" xr:uid="{293165C5-7A40-4BAC-92CC-6156826FAEBC}"/>
    <hyperlink ref="D21" r:id="rId6" location="(3)" display="https://www.bls.gov/oes/current/oes132011.htm - (3)" xr:uid="{0611CCFF-8926-4500-8C83-0A37B1D845F7}"/>
    <hyperlink ref="F21" r:id="rId7" location="(2)" display="https://www.bls.gov/oes/current/oes132011.htm - (2)" xr:uid="{6C6F7693-44CB-4991-9C10-B11652BDA043}"/>
    <hyperlink ref="G20" r:id="rId8" location="(3)" display="https://www.bls.gov/oes/current/oes132011.htm - (3)" xr:uid="{2A580EE3-072F-4DA4-93C5-92A69E9A40BE}"/>
    <hyperlink ref="C29" r:id="rId9" location="(2)" display="https://www.bls.gov/oes/current/oes132011.htm - (2)" xr:uid="{037036EA-0C39-44D3-9BCC-A6DB41618CEC}"/>
    <hyperlink ref="C5" r:id="rId10" xr:uid="{1E0E5442-58D4-4E82-BF80-FF622B7C054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80811-3E37-4F07-B3CE-D57F9B48848F}">
  <dimension ref="C5:S24"/>
  <sheetViews>
    <sheetView workbookViewId="0">
      <selection activeCell="B5" sqref="B5"/>
    </sheetView>
  </sheetViews>
  <sheetFormatPr defaultRowHeight="12.75" x14ac:dyDescent="0.2"/>
  <cols>
    <col min="3" max="3" width="35.85546875" customWidth="1"/>
  </cols>
  <sheetData>
    <row r="5" spans="3:19" ht="13.5" thickBot="1" x14ac:dyDescent="0.25">
      <c r="C5" s="390" t="s">
        <v>165</v>
      </c>
      <c r="D5" s="391"/>
      <c r="E5" s="391"/>
      <c r="F5" s="391"/>
      <c r="G5" s="391"/>
      <c r="H5" s="391"/>
      <c r="I5" s="391"/>
      <c r="J5" s="391"/>
      <c r="K5" s="391"/>
      <c r="L5" s="391"/>
      <c r="M5" s="391"/>
      <c r="N5" s="391"/>
      <c r="O5" s="391"/>
      <c r="P5" s="391"/>
      <c r="Q5" s="391"/>
      <c r="R5" s="391"/>
      <c r="S5" s="391"/>
    </row>
    <row r="6" spans="3:19" x14ac:dyDescent="0.2">
      <c r="C6" s="392" t="s">
        <v>166</v>
      </c>
      <c r="D6" s="377" t="s">
        <v>167</v>
      </c>
      <c r="E6" s="378"/>
      <c r="F6" s="377" t="s">
        <v>169</v>
      </c>
      <c r="G6" s="378"/>
      <c r="H6" s="377" t="s">
        <v>170</v>
      </c>
      <c r="I6" s="378"/>
      <c r="J6" s="377" t="s">
        <v>171</v>
      </c>
      <c r="K6" s="378"/>
      <c r="L6" s="377" t="s">
        <v>172</v>
      </c>
      <c r="M6" s="378"/>
      <c r="N6" s="377" t="s">
        <v>10</v>
      </c>
      <c r="O6" s="378"/>
      <c r="P6" s="377" t="s">
        <v>173</v>
      </c>
      <c r="Q6" s="378"/>
      <c r="R6" s="377" t="s">
        <v>174</v>
      </c>
      <c r="S6" s="378"/>
    </row>
    <row r="7" spans="3:19" ht="13.5" thickBot="1" x14ac:dyDescent="0.25">
      <c r="C7" s="393"/>
      <c r="D7" s="395" t="s">
        <v>168</v>
      </c>
      <c r="E7" s="396"/>
      <c r="F7" s="379"/>
      <c r="G7" s="380"/>
      <c r="H7" s="379"/>
      <c r="I7" s="380"/>
      <c r="J7" s="379"/>
      <c r="K7" s="380"/>
      <c r="L7" s="379"/>
      <c r="M7" s="380"/>
      <c r="N7" s="379"/>
      <c r="O7" s="380"/>
      <c r="P7" s="379"/>
      <c r="Q7" s="380"/>
      <c r="R7" s="379"/>
      <c r="S7" s="380"/>
    </row>
    <row r="8" spans="3:19" ht="13.5" thickBot="1" x14ac:dyDescent="0.25">
      <c r="C8" s="394"/>
      <c r="D8" s="293" t="s">
        <v>175</v>
      </c>
      <c r="E8" s="293" t="s">
        <v>176</v>
      </c>
      <c r="F8" s="293" t="s">
        <v>175</v>
      </c>
      <c r="G8" s="293" t="s">
        <v>176</v>
      </c>
      <c r="H8" s="293" t="s">
        <v>175</v>
      </c>
      <c r="I8" s="293" t="s">
        <v>176</v>
      </c>
      <c r="J8" s="293" t="s">
        <v>175</v>
      </c>
      <c r="K8" s="293" t="s">
        <v>176</v>
      </c>
      <c r="L8" s="293" t="s">
        <v>175</v>
      </c>
      <c r="M8" s="293" t="s">
        <v>176</v>
      </c>
      <c r="N8" s="293" t="s">
        <v>175</v>
      </c>
      <c r="O8" s="293" t="s">
        <v>176</v>
      </c>
      <c r="P8" s="293" t="s">
        <v>175</v>
      </c>
      <c r="Q8" s="293" t="s">
        <v>176</v>
      </c>
      <c r="R8" s="293" t="s">
        <v>175</v>
      </c>
      <c r="S8" s="293" t="s">
        <v>176</v>
      </c>
    </row>
    <row r="9" spans="3:19" ht="13.5" thickBot="1" x14ac:dyDescent="0.25">
      <c r="C9" s="294" t="s">
        <v>149</v>
      </c>
      <c r="D9" s="295">
        <v>39.76</v>
      </c>
      <c r="E9" s="295">
        <v>100</v>
      </c>
      <c r="F9" s="295">
        <v>27.3</v>
      </c>
      <c r="G9" s="295">
        <v>68.7</v>
      </c>
      <c r="H9" s="295">
        <v>12.46</v>
      </c>
      <c r="I9" s="295">
        <v>31.3</v>
      </c>
      <c r="J9" s="295">
        <v>3.14</v>
      </c>
      <c r="K9" s="295">
        <v>7.9</v>
      </c>
      <c r="L9" s="295">
        <v>1.36</v>
      </c>
      <c r="M9" s="295">
        <v>3.4</v>
      </c>
      <c r="N9" s="295">
        <v>3.35</v>
      </c>
      <c r="O9" s="295">
        <v>8.4</v>
      </c>
      <c r="P9" s="295">
        <v>1.52</v>
      </c>
      <c r="Q9" s="295">
        <v>3.8</v>
      </c>
      <c r="R9" s="295">
        <v>3.08</v>
      </c>
      <c r="S9" s="295">
        <v>7.8</v>
      </c>
    </row>
    <row r="10" spans="3:19" ht="13.5" thickBot="1" x14ac:dyDescent="0.25">
      <c r="C10" s="296" t="s">
        <v>150</v>
      </c>
      <c r="D10" s="297">
        <v>40.89</v>
      </c>
      <c r="E10" s="297">
        <v>100</v>
      </c>
      <c r="F10" s="297">
        <v>28.17</v>
      </c>
      <c r="G10" s="297">
        <v>68.900000000000006</v>
      </c>
      <c r="H10" s="297">
        <v>12.71</v>
      </c>
      <c r="I10" s="297">
        <v>31.1</v>
      </c>
      <c r="J10" s="297">
        <v>3.25</v>
      </c>
      <c r="K10" s="297">
        <v>8</v>
      </c>
      <c r="L10" s="297">
        <v>1.3</v>
      </c>
      <c r="M10" s="297">
        <v>3.2</v>
      </c>
      <c r="N10" s="297">
        <v>3.34</v>
      </c>
      <c r="O10" s="297">
        <v>8.1999999999999993</v>
      </c>
      <c r="P10" s="297">
        <v>1.77</v>
      </c>
      <c r="Q10" s="297">
        <v>4.3</v>
      </c>
      <c r="R10" s="297">
        <v>3.05</v>
      </c>
      <c r="S10" s="297">
        <v>7.5</v>
      </c>
    </row>
    <row r="11" spans="3:19" ht="13.5" thickBot="1" x14ac:dyDescent="0.25">
      <c r="C11" s="298" t="s">
        <v>151</v>
      </c>
      <c r="D11" s="295">
        <v>39.36</v>
      </c>
      <c r="E11" s="295">
        <v>100</v>
      </c>
      <c r="F11" s="295">
        <v>26.99</v>
      </c>
      <c r="G11" s="295">
        <v>68.599999999999994</v>
      </c>
      <c r="H11" s="295">
        <v>12.37</v>
      </c>
      <c r="I11" s="300">
        <v>31.4</v>
      </c>
      <c r="J11" s="295">
        <v>3.1</v>
      </c>
      <c r="K11" s="295">
        <v>7.9</v>
      </c>
      <c r="L11" s="295">
        <v>1.38</v>
      </c>
      <c r="M11" s="295">
        <v>3.5</v>
      </c>
      <c r="N11" s="295">
        <v>3.35</v>
      </c>
      <c r="O11" s="295">
        <v>8.5</v>
      </c>
      <c r="P11" s="295">
        <v>1.44</v>
      </c>
      <c r="Q11" s="295">
        <v>3.6</v>
      </c>
      <c r="R11" s="295">
        <v>3.1</v>
      </c>
      <c r="S11" s="295">
        <v>7.9</v>
      </c>
    </row>
    <row r="12" spans="3:19" ht="13.5" thickBot="1" x14ac:dyDescent="0.25">
      <c r="C12" s="299" t="s">
        <v>152</v>
      </c>
      <c r="D12" s="297">
        <v>31</v>
      </c>
      <c r="E12" s="297">
        <v>100</v>
      </c>
      <c r="F12" s="297">
        <v>22.27</v>
      </c>
      <c r="G12" s="297">
        <v>71.8</v>
      </c>
      <c r="H12" s="297">
        <v>8.73</v>
      </c>
      <c r="I12" s="297">
        <v>28.2</v>
      </c>
      <c r="J12" s="297">
        <v>2.15</v>
      </c>
      <c r="K12" s="297">
        <v>6.9</v>
      </c>
      <c r="L12" s="297">
        <v>1.1000000000000001</v>
      </c>
      <c r="M12" s="297">
        <v>3.6</v>
      </c>
      <c r="N12" s="297">
        <v>2.17</v>
      </c>
      <c r="O12" s="297">
        <v>7</v>
      </c>
      <c r="P12" s="297">
        <v>0.99</v>
      </c>
      <c r="Q12" s="297">
        <v>3.2</v>
      </c>
      <c r="R12" s="297">
        <v>2.3199999999999998</v>
      </c>
      <c r="S12" s="297">
        <v>7.5</v>
      </c>
    </row>
    <row r="13" spans="3:19" ht="13.5" thickBot="1" x14ac:dyDescent="0.25">
      <c r="C13" s="298" t="s">
        <v>153</v>
      </c>
      <c r="D13" s="295">
        <v>31.71</v>
      </c>
      <c r="E13" s="295">
        <v>100</v>
      </c>
      <c r="F13" s="295">
        <v>22.77</v>
      </c>
      <c r="G13" s="295">
        <v>71.8</v>
      </c>
      <c r="H13" s="295">
        <v>8.94</v>
      </c>
      <c r="I13" s="295">
        <v>28.2</v>
      </c>
      <c r="J13" s="295">
        <v>2.23</v>
      </c>
      <c r="K13" s="295">
        <v>7</v>
      </c>
      <c r="L13" s="295">
        <v>1.05</v>
      </c>
      <c r="M13" s="295">
        <v>3.3</v>
      </c>
      <c r="N13" s="295">
        <v>2.25</v>
      </c>
      <c r="O13" s="295">
        <v>7.1</v>
      </c>
      <c r="P13" s="295">
        <v>1.01</v>
      </c>
      <c r="Q13" s="295">
        <v>3.2</v>
      </c>
      <c r="R13" s="295">
        <v>2.4</v>
      </c>
      <c r="S13" s="295">
        <v>7.6</v>
      </c>
    </row>
    <row r="14" spans="3:19" ht="13.5" thickBot="1" x14ac:dyDescent="0.25">
      <c r="C14" s="296" t="s">
        <v>154</v>
      </c>
      <c r="D14" s="297">
        <v>28.16</v>
      </c>
      <c r="E14" s="297">
        <v>100</v>
      </c>
      <c r="F14" s="297">
        <v>19.93</v>
      </c>
      <c r="G14" s="297">
        <v>70.8</v>
      </c>
      <c r="H14" s="297">
        <v>8.23</v>
      </c>
      <c r="I14" s="297">
        <v>29.2</v>
      </c>
      <c r="J14" s="297">
        <v>1.89</v>
      </c>
      <c r="K14" s="297">
        <v>6.7</v>
      </c>
      <c r="L14" s="297">
        <v>1.1299999999999999</v>
      </c>
      <c r="M14" s="297">
        <v>4</v>
      </c>
      <c r="N14" s="297">
        <v>2.19</v>
      </c>
      <c r="O14" s="297">
        <v>7.8</v>
      </c>
      <c r="P14" s="297">
        <v>0.93</v>
      </c>
      <c r="Q14" s="297">
        <v>3.3</v>
      </c>
      <c r="R14" s="297">
        <v>2.09</v>
      </c>
      <c r="S14" s="297">
        <v>7.4</v>
      </c>
    </row>
    <row r="15" spans="3:19" ht="13.5" thickBot="1" x14ac:dyDescent="0.25">
      <c r="C15" s="298" t="s">
        <v>155</v>
      </c>
      <c r="D15" s="295">
        <v>31.06</v>
      </c>
      <c r="E15" s="295">
        <v>100</v>
      </c>
      <c r="F15" s="295">
        <v>22.47</v>
      </c>
      <c r="G15" s="295">
        <v>72.400000000000006</v>
      </c>
      <c r="H15" s="295">
        <v>8.59</v>
      </c>
      <c r="I15" s="295">
        <v>27.6</v>
      </c>
      <c r="J15" s="295">
        <v>2.12</v>
      </c>
      <c r="K15" s="295">
        <v>6.8</v>
      </c>
      <c r="L15" s="295">
        <v>1.18</v>
      </c>
      <c r="M15" s="295">
        <v>3.8</v>
      </c>
      <c r="N15" s="295">
        <v>2.02</v>
      </c>
      <c r="O15" s="295">
        <v>6.5</v>
      </c>
      <c r="P15" s="295">
        <v>1</v>
      </c>
      <c r="Q15" s="295">
        <v>3.2</v>
      </c>
      <c r="R15" s="295">
        <v>2.27</v>
      </c>
      <c r="S15" s="295">
        <v>7.3</v>
      </c>
    </row>
    <row r="16" spans="3:19" ht="13.5" thickBot="1" x14ac:dyDescent="0.25">
      <c r="C16" s="299" t="s">
        <v>156</v>
      </c>
      <c r="D16" s="297">
        <v>33.729999999999997</v>
      </c>
      <c r="E16" s="297">
        <v>100</v>
      </c>
      <c r="F16" s="297">
        <v>23.37</v>
      </c>
      <c r="G16" s="297">
        <v>69.3</v>
      </c>
      <c r="H16" s="297">
        <v>10.36</v>
      </c>
      <c r="I16" s="297">
        <v>30.7</v>
      </c>
      <c r="J16" s="297">
        <v>2.36</v>
      </c>
      <c r="K16" s="297">
        <v>7</v>
      </c>
      <c r="L16" s="297">
        <v>1.26</v>
      </c>
      <c r="M16" s="297">
        <v>3.7</v>
      </c>
      <c r="N16" s="297">
        <v>2.96</v>
      </c>
      <c r="O16" s="297">
        <v>8.8000000000000007</v>
      </c>
      <c r="P16" s="297">
        <v>1.22</v>
      </c>
      <c r="Q16" s="297">
        <v>3.6</v>
      </c>
      <c r="R16" s="297">
        <v>2.56</v>
      </c>
      <c r="S16" s="297">
        <v>7.6</v>
      </c>
    </row>
    <row r="17" spans="3:19" ht="13.5" thickBot="1" x14ac:dyDescent="0.25">
      <c r="C17" s="298" t="s">
        <v>157</v>
      </c>
      <c r="D17" s="295">
        <v>34.56</v>
      </c>
      <c r="E17" s="295">
        <v>100</v>
      </c>
      <c r="F17" s="295">
        <v>23.86</v>
      </c>
      <c r="G17" s="295">
        <v>69</v>
      </c>
      <c r="H17" s="295">
        <v>10.7</v>
      </c>
      <c r="I17" s="295">
        <v>31</v>
      </c>
      <c r="J17" s="295">
        <v>2.4</v>
      </c>
      <c r="K17" s="295">
        <v>7</v>
      </c>
      <c r="L17" s="295">
        <v>1.35</v>
      </c>
      <c r="M17" s="295">
        <v>3.9</v>
      </c>
      <c r="N17" s="295">
        <v>3.03</v>
      </c>
      <c r="O17" s="295">
        <v>8.8000000000000007</v>
      </c>
      <c r="P17" s="295">
        <v>1.31</v>
      </c>
      <c r="Q17" s="295">
        <v>3.8</v>
      </c>
      <c r="R17" s="295">
        <v>2.6</v>
      </c>
      <c r="S17" s="295">
        <v>7.5</v>
      </c>
    </row>
    <row r="18" spans="3:19" ht="13.5" thickBot="1" x14ac:dyDescent="0.25">
      <c r="C18" s="296" t="s">
        <v>158</v>
      </c>
      <c r="D18" s="297">
        <v>31.93</v>
      </c>
      <c r="E18" s="297">
        <v>100</v>
      </c>
      <c r="F18" s="297">
        <v>22.31</v>
      </c>
      <c r="G18" s="297">
        <v>69.900000000000006</v>
      </c>
      <c r="H18" s="297">
        <v>9.6199999999999992</v>
      </c>
      <c r="I18" s="297">
        <v>30.1</v>
      </c>
      <c r="J18" s="297">
        <v>2.27</v>
      </c>
      <c r="K18" s="297">
        <v>7.1</v>
      </c>
      <c r="L18" s="297">
        <v>1.06</v>
      </c>
      <c r="M18" s="297">
        <v>3.3</v>
      </c>
      <c r="N18" s="297">
        <v>2.82</v>
      </c>
      <c r="O18" s="297">
        <v>8.8000000000000007</v>
      </c>
      <c r="P18" s="297">
        <v>1.01</v>
      </c>
      <c r="Q18" s="297">
        <v>3.2</v>
      </c>
      <c r="R18" s="297">
        <v>2.46</v>
      </c>
      <c r="S18" s="297">
        <v>7.7</v>
      </c>
    </row>
    <row r="19" spans="3:19" ht="13.5" thickBot="1" x14ac:dyDescent="0.25">
      <c r="C19" s="294" t="s">
        <v>159</v>
      </c>
      <c r="D19" s="295">
        <v>40.200000000000003</v>
      </c>
      <c r="E19" s="295">
        <v>100</v>
      </c>
      <c r="F19" s="295">
        <v>28.28</v>
      </c>
      <c r="G19" s="295">
        <v>70.400000000000006</v>
      </c>
      <c r="H19" s="295">
        <v>11.91</v>
      </c>
      <c r="I19" s="295">
        <v>29.6</v>
      </c>
      <c r="J19" s="295">
        <v>3.03</v>
      </c>
      <c r="K19" s="295">
        <v>7.5</v>
      </c>
      <c r="L19" s="295">
        <v>1.1200000000000001</v>
      </c>
      <c r="M19" s="295">
        <v>2.8</v>
      </c>
      <c r="N19" s="295">
        <v>3.18</v>
      </c>
      <c r="O19" s="295">
        <v>7.9</v>
      </c>
      <c r="P19" s="295">
        <v>1.46</v>
      </c>
      <c r="Q19" s="295">
        <v>3.6</v>
      </c>
      <c r="R19" s="295">
        <v>3.12</v>
      </c>
      <c r="S19" s="295">
        <v>7.8</v>
      </c>
    </row>
    <row r="20" spans="3:19" ht="13.5" thickBot="1" x14ac:dyDescent="0.25">
      <c r="C20" s="296" t="s">
        <v>160</v>
      </c>
      <c r="D20" s="297">
        <v>33.869999999999997</v>
      </c>
      <c r="E20" s="297">
        <v>100</v>
      </c>
      <c r="F20" s="297">
        <v>23.88</v>
      </c>
      <c r="G20" s="297">
        <v>70.5</v>
      </c>
      <c r="H20" s="297">
        <v>9.98</v>
      </c>
      <c r="I20" s="297">
        <v>29.5</v>
      </c>
      <c r="J20" s="297">
        <v>2.4</v>
      </c>
      <c r="K20" s="297">
        <v>7.1</v>
      </c>
      <c r="L20" s="297">
        <v>1.1399999999999999</v>
      </c>
      <c r="M20" s="297">
        <v>3.4</v>
      </c>
      <c r="N20" s="297">
        <v>2.71</v>
      </c>
      <c r="O20" s="297">
        <v>8</v>
      </c>
      <c r="P20" s="297">
        <v>1.22</v>
      </c>
      <c r="Q20" s="297">
        <v>3.6</v>
      </c>
      <c r="R20" s="297">
        <v>2.52</v>
      </c>
      <c r="S20" s="297">
        <v>7.4</v>
      </c>
    </row>
    <row r="21" spans="3:19" ht="13.5" thickBot="1" x14ac:dyDescent="0.25">
      <c r="C21" s="298" t="s">
        <v>161</v>
      </c>
      <c r="D21" s="295">
        <v>42.94</v>
      </c>
      <c r="E21" s="295">
        <v>100</v>
      </c>
      <c r="F21" s="295">
        <v>30.19</v>
      </c>
      <c r="G21" s="295">
        <v>70.3</v>
      </c>
      <c r="H21" s="295">
        <v>12.75</v>
      </c>
      <c r="I21" s="295">
        <v>29.7</v>
      </c>
      <c r="J21" s="295">
        <v>3.3</v>
      </c>
      <c r="K21" s="295">
        <v>7.7</v>
      </c>
      <c r="L21" s="295">
        <v>1.1200000000000001</v>
      </c>
      <c r="M21" s="295">
        <v>2.6</v>
      </c>
      <c r="N21" s="295">
        <v>3.39</v>
      </c>
      <c r="O21" s="295">
        <v>7.9</v>
      </c>
      <c r="P21" s="295">
        <v>1.57</v>
      </c>
      <c r="Q21" s="295">
        <v>3.7</v>
      </c>
      <c r="R21" s="295">
        <v>3.38</v>
      </c>
      <c r="S21" s="295">
        <v>7.9</v>
      </c>
    </row>
    <row r="22" spans="3:19" x14ac:dyDescent="0.2">
      <c r="C22" s="381" t="s">
        <v>162</v>
      </c>
      <c r="D22" s="382"/>
      <c r="E22" s="382"/>
      <c r="F22" s="382"/>
      <c r="G22" s="382"/>
      <c r="H22" s="382"/>
      <c r="I22" s="382"/>
      <c r="J22" s="382"/>
      <c r="K22" s="382"/>
      <c r="L22" s="382"/>
      <c r="M22" s="382"/>
      <c r="N22" s="382"/>
      <c r="O22" s="382"/>
      <c r="P22" s="382"/>
      <c r="Q22" s="382"/>
      <c r="R22" s="382"/>
      <c r="S22" s="383"/>
    </row>
    <row r="23" spans="3:19" ht="48" customHeight="1" x14ac:dyDescent="0.2">
      <c r="C23" s="384" t="s">
        <v>163</v>
      </c>
      <c r="D23" s="385"/>
      <c r="E23" s="385"/>
      <c r="F23" s="385"/>
      <c r="G23" s="385"/>
      <c r="H23" s="385"/>
      <c r="I23" s="385"/>
      <c r="J23" s="385"/>
      <c r="K23" s="385"/>
      <c r="L23" s="385"/>
      <c r="M23" s="385"/>
      <c r="N23" s="385"/>
      <c r="O23" s="385"/>
      <c r="P23" s="385"/>
      <c r="Q23" s="385"/>
      <c r="R23" s="385"/>
      <c r="S23" s="386"/>
    </row>
    <row r="24" spans="3:19" ht="13.5" thickBot="1" x14ac:dyDescent="0.25">
      <c r="C24" s="387" t="s">
        <v>164</v>
      </c>
      <c r="D24" s="388"/>
      <c r="E24" s="388"/>
      <c r="F24" s="388"/>
      <c r="G24" s="388"/>
      <c r="H24" s="388"/>
      <c r="I24" s="388"/>
      <c r="J24" s="388"/>
      <c r="K24" s="388"/>
      <c r="L24" s="388"/>
      <c r="M24" s="388"/>
      <c r="N24" s="388"/>
      <c r="O24" s="388"/>
      <c r="P24" s="388"/>
      <c r="Q24" s="388"/>
      <c r="R24" s="388"/>
      <c r="S24" s="389"/>
    </row>
  </sheetData>
  <mergeCells count="14">
    <mergeCell ref="R6:S7"/>
    <mergeCell ref="C22:S22"/>
    <mergeCell ref="C23:S23"/>
    <mergeCell ref="C24:S24"/>
    <mergeCell ref="C5:S5"/>
    <mergeCell ref="C6:C8"/>
    <mergeCell ref="D6:E6"/>
    <mergeCell ref="D7:E7"/>
    <mergeCell ref="F6:G7"/>
    <mergeCell ref="H6:I7"/>
    <mergeCell ref="J6:K7"/>
    <mergeCell ref="L6:M7"/>
    <mergeCell ref="N6:O7"/>
    <mergeCell ref="P6:Q7"/>
  </mergeCells>
  <hyperlinks>
    <hyperlink ref="C6" r:id="rId1" location="ECEC_Tables_2020_03.xlsx.f.1" display="https://www.bls.gov/regions/southwest/news-release/employercostsforemployeecompensation_regions.htm - ECEC_Tables_2020_03.xlsx.f.1" xr:uid="{7F3F47E1-A8F0-463F-8E05-2A2403710D4C}"/>
    <hyperlink ref="D7" r:id="rId2" location="ECEC_Tables_2020_03.xlsx.f.2" display="https://www.bls.gov/regions/southwest/news-release/employercostsforemployeecompensation_regions.htm - ECEC_Tables_2020_03.xlsx.f.2" xr:uid="{43A135DB-D61B-494C-B814-24E1D5961BF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C2370-2222-403A-B64D-EB691F31218E}">
  <dimension ref="D4:E83"/>
  <sheetViews>
    <sheetView workbookViewId="0">
      <selection activeCell="B1" sqref="B1:K17"/>
    </sheetView>
  </sheetViews>
  <sheetFormatPr defaultRowHeight="12.75" x14ac:dyDescent="0.2"/>
  <cols>
    <col min="4" max="4" width="55" customWidth="1"/>
  </cols>
  <sheetData>
    <row r="4" spans="4:5" x14ac:dyDescent="0.2">
      <c r="D4" s="366" t="s">
        <v>234</v>
      </c>
      <c r="E4" s="367"/>
    </row>
    <row r="5" spans="4:5" x14ac:dyDescent="0.2">
      <c r="D5" s="365" t="s">
        <v>232</v>
      </c>
      <c r="E5" s="364">
        <v>40000</v>
      </c>
    </row>
    <row r="6" spans="4:5" x14ac:dyDescent="0.2">
      <c r="D6" s="365" t="s">
        <v>230</v>
      </c>
      <c r="E6" s="364">
        <v>30000</v>
      </c>
    </row>
    <row r="7" spans="4:5" x14ac:dyDescent="0.2">
      <c r="D7" s="365" t="s">
        <v>229</v>
      </c>
      <c r="E7" s="364">
        <v>30000</v>
      </c>
    </row>
    <row r="8" spans="4:5" x14ac:dyDescent="0.2">
      <c r="D8" s="365" t="s">
        <v>233</v>
      </c>
      <c r="E8" s="364">
        <v>4144</v>
      </c>
    </row>
    <row r="9" spans="4:5" x14ac:dyDescent="0.2">
      <c r="D9" s="287" t="s">
        <v>231</v>
      </c>
      <c r="E9" s="368">
        <f>SUM(E5:E8)</f>
        <v>104144</v>
      </c>
    </row>
    <row r="12" spans="4:5" ht="25.5" x14ac:dyDescent="0.2">
      <c r="D12" t="s">
        <v>235</v>
      </c>
    </row>
    <row r="66" ht="30" customHeight="1" x14ac:dyDescent="0.2"/>
    <row r="68" ht="60.75" customHeight="1" x14ac:dyDescent="0.2"/>
    <row r="69" ht="49.5" customHeight="1" x14ac:dyDescent="0.2"/>
    <row r="70" ht="12.75" customHeight="1" x14ac:dyDescent="0.2"/>
    <row r="76" ht="21.75" customHeight="1" x14ac:dyDescent="0.2"/>
    <row r="83" ht="12.75" customHeight="1"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Revenue and Expenses</vt:lpstr>
      <vt:lpstr>Assumptions</vt:lpstr>
      <vt:lpstr>Tables</vt:lpstr>
      <vt:lpstr>RN Salary</vt:lpstr>
      <vt:lpstr>Maintenance</vt:lpstr>
      <vt:lpstr>Accountant</vt:lpstr>
      <vt:lpstr>Benefits</vt:lpstr>
      <vt:lpstr>Improvements</vt:lpstr>
      <vt:lpstr>Benefits!ECEC_Tables_2020_03.xlsx.f.1</vt:lpstr>
      <vt:lpstr>Benefits!ECEC_Tables_2020_03.xlsx.f.2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Leslie Hendrickson</cp:lastModifiedBy>
  <cp:lastPrinted>2020-09-02T02:19:13Z</cp:lastPrinted>
  <dcterms:created xsi:type="dcterms:W3CDTF">2020-08-16T11:27:43Z</dcterms:created>
  <dcterms:modified xsi:type="dcterms:W3CDTF">2022-01-25T15:57:26Z</dcterms:modified>
</cp:coreProperties>
</file>